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rickdower/Documents/QuarkNet/QN Workshop-Photons/X-Rays/X-rays Moseley/"/>
    </mc:Choice>
  </mc:AlternateContent>
  <xr:revisionPtr revIDLastSave="0" documentId="13_ncr:1_{64E4846A-E0DB-0E47-BDB4-108450334EFE}" xr6:coauthVersionLast="47" xr6:coauthVersionMax="47" xr10:uidLastSave="{00000000-0000-0000-0000-000000000000}"/>
  <bookViews>
    <workbookView xWindow="80" yWindow="1220" windowWidth="29920" windowHeight="16940" xr2:uid="{BD0156ED-5828-694E-A284-BC15D0F3DD51}"/>
  </bookViews>
  <sheets>
    <sheet name="Sheet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28" i="1" l="1"/>
  <c r="R27" i="1"/>
  <c r="R26" i="1"/>
  <c r="R25" i="1"/>
  <c r="R24" i="1"/>
  <c r="R23" i="1"/>
  <c r="R22" i="1"/>
  <c r="R21" i="1"/>
  <c r="R20" i="1"/>
  <c r="R18" i="1"/>
  <c r="P20" i="1"/>
  <c r="P21" i="1"/>
  <c r="P22" i="1"/>
  <c r="P23" i="1"/>
  <c r="P24" i="1"/>
  <c r="P25" i="1"/>
  <c r="P26" i="1"/>
  <c r="P27" i="1"/>
  <c r="P28" i="1"/>
  <c r="P18" i="1"/>
  <c r="M63" i="1"/>
  <c r="N63" i="1"/>
  <c r="O63" i="1"/>
  <c r="M64" i="1"/>
  <c r="N64" i="1"/>
  <c r="O64" i="1"/>
  <c r="M65" i="1"/>
  <c r="N65" i="1"/>
  <c r="O65" i="1"/>
  <c r="M66" i="1"/>
  <c r="N66" i="1"/>
  <c r="O66" i="1"/>
  <c r="M67" i="1"/>
  <c r="N67" i="1"/>
  <c r="O67" i="1"/>
  <c r="M68" i="1"/>
  <c r="N68" i="1"/>
  <c r="O68" i="1"/>
  <c r="M69" i="1"/>
  <c r="N69" i="1"/>
  <c r="O69" i="1"/>
  <c r="M70" i="1"/>
  <c r="N70" i="1"/>
  <c r="O70" i="1"/>
  <c r="M71" i="1"/>
  <c r="N71" i="1"/>
  <c r="O71" i="1"/>
  <c r="M72" i="1"/>
  <c r="N72" i="1"/>
  <c r="O72" i="1"/>
  <c r="M73" i="1"/>
  <c r="N73" i="1"/>
  <c r="O73" i="1"/>
  <c r="M74" i="1"/>
  <c r="N74" i="1"/>
  <c r="O74" i="1"/>
  <c r="M75" i="1"/>
  <c r="N75" i="1"/>
  <c r="O75" i="1"/>
  <c r="M76" i="1"/>
  <c r="N76" i="1"/>
  <c r="O76" i="1"/>
  <c r="M77" i="1"/>
  <c r="N77" i="1"/>
  <c r="O77" i="1"/>
  <c r="M78" i="1"/>
  <c r="N78" i="1"/>
  <c r="O78" i="1"/>
  <c r="M79" i="1"/>
  <c r="N79" i="1"/>
  <c r="O79" i="1"/>
  <c r="M80" i="1"/>
  <c r="N80" i="1"/>
  <c r="O80" i="1"/>
  <c r="M81" i="1"/>
  <c r="N81" i="1"/>
  <c r="O81" i="1"/>
  <c r="M82" i="1"/>
  <c r="N82" i="1"/>
  <c r="O82" i="1"/>
  <c r="M83" i="1"/>
  <c r="N83" i="1"/>
  <c r="O83" i="1"/>
  <c r="M84" i="1"/>
  <c r="N84" i="1"/>
  <c r="O84" i="1"/>
  <c r="M85" i="1"/>
  <c r="N85" i="1"/>
  <c r="O85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M62" i="1"/>
  <c r="N62" i="1"/>
  <c r="O62" i="1"/>
  <c r="L62" i="1"/>
  <c r="M43" i="1"/>
  <c r="N43" i="1"/>
  <c r="O43" i="1"/>
  <c r="M44" i="1"/>
  <c r="N44" i="1"/>
  <c r="O44" i="1"/>
  <c r="M45" i="1"/>
  <c r="N45" i="1"/>
  <c r="O45" i="1"/>
  <c r="M46" i="1"/>
  <c r="N46" i="1"/>
  <c r="O46" i="1"/>
  <c r="M47" i="1"/>
  <c r="N47" i="1"/>
  <c r="O47" i="1"/>
  <c r="M48" i="1"/>
  <c r="N48" i="1"/>
  <c r="O48" i="1"/>
  <c r="M49" i="1"/>
  <c r="N49" i="1"/>
  <c r="O49" i="1"/>
  <c r="M50" i="1"/>
  <c r="N50" i="1"/>
  <c r="O50" i="1"/>
  <c r="M51" i="1"/>
  <c r="N51" i="1"/>
  <c r="O51" i="1"/>
  <c r="M52" i="1"/>
  <c r="N52" i="1"/>
  <c r="O52" i="1"/>
  <c r="L43" i="1"/>
  <c r="L44" i="1"/>
  <c r="L45" i="1"/>
  <c r="L46" i="1"/>
  <c r="L47" i="1"/>
  <c r="L48" i="1"/>
  <c r="L49" i="1"/>
  <c r="L50" i="1"/>
  <c r="L51" i="1"/>
  <c r="L52" i="1"/>
  <c r="M42" i="1"/>
  <c r="N42" i="1"/>
  <c r="O42" i="1"/>
  <c r="L42" i="1"/>
  <c r="J20" i="1"/>
  <c r="M20" i="1"/>
  <c r="N20" i="1"/>
  <c r="O20" i="1"/>
  <c r="J21" i="1"/>
  <c r="M21" i="1"/>
  <c r="N21" i="1"/>
  <c r="O21" i="1"/>
  <c r="J22" i="1"/>
  <c r="M22" i="1"/>
  <c r="N22" i="1"/>
  <c r="O22" i="1"/>
  <c r="J23" i="1"/>
  <c r="M23" i="1"/>
  <c r="N23" i="1"/>
  <c r="O23" i="1"/>
  <c r="J24" i="1"/>
  <c r="M24" i="1"/>
  <c r="N24" i="1"/>
  <c r="O24" i="1"/>
  <c r="J25" i="1"/>
  <c r="M25" i="1"/>
  <c r="N25" i="1"/>
  <c r="O25" i="1"/>
  <c r="J26" i="1"/>
  <c r="M26" i="1"/>
  <c r="N26" i="1"/>
  <c r="O26" i="1"/>
  <c r="J27" i="1"/>
  <c r="M27" i="1"/>
  <c r="N27" i="1"/>
  <c r="O27" i="1"/>
  <c r="J28" i="1"/>
  <c r="M28" i="1"/>
  <c r="N28" i="1"/>
  <c r="O28" i="1"/>
  <c r="J18" i="1"/>
  <c r="M18" i="1"/>
  <c r="N18" i="1"/>
  <c r="O18" i="1"/>
  <c r="L20" i="1"/>
  <c r="L21" i="1"/>
  <c r="L22" i="1"/>
  <c r="L23" i="1"/>
  <c r="L24" i="1"/>
  <c r="L25" i="1"/>
  <c r="L26" i="1"/>
  <c r="L27" i="1"/>
  <c r="L28" i="1"/>
  <c r="L18" i="1"/>
  <c r="H20" i="1"/>
  <c r="H21" i="1"/>
  <c r="H22" i="1"/>
  <c r="H23" i="1"/>
  <c r="H24" i="1"/>
  <c r="H25" i="1"/>
  <c r="H26" i="1"/>
  <c r="H27" i="1"/>
  <c r="H28" i="1"/>
  <c r="H18" i="1"/>
</calcChain>
</file>

<file path=xl/sharedStrings.xml><?xml version="1.0" encoding="utf-8"?>
<sst xmlns="http://schemas.openxmlformats.org/spreadsheetml/2006/main" count="275" uniqueCount="166">
  <si>
    <t>Henry Moseley</t>
  </si>
  <si>
    <t>"The High-Frequency Spectra of the Elements"</t>
  </si>
  <si>
    <t>Element</t>
  </si>
  <si>
    <t>SELECTED DATA</t>
  </si>
  <si>
    <t>Atomic</t>
  </si>
  <si>
    <t>Spectral</t>
  </si>
  <si>
    <t>Angle (deg.)</t>
  </si>
  <si>
    <t>Line</t>
  </si>
  <si>
    <t>(nm)</t>
  </si>
  <si>
    <t>Calcium</t>
  </si>
  <si>
    <t>Scandium</t>
  </si>
  <si>
    <t>Titanium</t>
  </si>
  <si>
    <t>Vanadium</t>
  </si>
  <si>
    <t>Chromium</t>
  </si>
  <si>
    <t>Manganese</t>
  </si>
  <si>
    <t>Iron</t>
  </si>
  <si>
    <t>Cobalt</t>
  </si>
  <si>
    <t>Nickel</t>
  </si>
  <si>
    <t>Copper</t>
  </si>
  <si>
    <t>Zinc</t>
  </si>
  <si>
    <t>Modern</t>
  </si>
  <si>
    <t>Moseley</t>
  </si>
  <si>
    <r>
      <rPr>
        <i/>
        <sz val="14"/>
        <color theme="1"/>
        <rFont val="Calibri"/>
        <family val="2"/>
        <scheme val="minor"/>
      </rPr>
      <t>Philosophical Magazine</t>
    </r>
    <r>
      <rPr>
        <sz val="14"/>
        <color theme="1"/>
        <rFont val="Calibri"/>
        <family val="2"/>
        <scheme val="minor"/>
      </rPr>
      <t xml:space="preserve">, </t>
    </r>
    <r>
      <rPr>
        <b/>
        <sz val="14"/>
        <color theme="1"/>
        <rFont val="Calibri"/>
        <family val="2"/>
        <scheme val="minor"/>
      </rPr>
      <t>26</t>
    </r>
    <r>
      <rPr>
        <sz val="14"/>
        <color theme="1"/>
        <rFont val="Calibri"/>
        <family val="2"/>
        <scheme val="minor"/>
      </rPr>
      <t xml:space="preserve"> (1913), 1024-1034.</t>
    </r>
  </si>
  <si>
    <r>
      <t xml:space="preserve">Bragg equation:    </t>
    </r>
    <r>
      <rPr>
        <i/>
        <sz val="14"/>
        <color theme="1"/>
        <rFont val="Calibri"/>
        <family val="2"/>
        <scheme val="minor"/>
      </rPr>
      <t>n</t>
    </r>
    <r>
      <rPr>
        <i/>
        <sz val="14"/>
        <color theme="1"/>
        <rFont val="Symbol"/>
        <charset val="2"/>
      </rPr>
      <t>l</t>
    </r>
    <r>
      <rPr>
        <sz val="14"/>
        <color theme="1"/>
        <rFont val="Calibri"/>
        <family val="2"/>
        <scheme val="minor"/>
      </rPr>
      <t xml:space="preserve"> = 2</t>
    </r>
    <r>
      <rPr>
        <i/>
        <sz val="14"/>
        <color theme="1"/>
        <rFont val="Calibri"/>
        <family val="2"/>
        <scheme val="minor"/>
      </rPr>
      <t>d</t>
    </r>
    <r>
      <rPr>
        <sz val="14"/>
        <color theme="1"/>
        <rFont val="Calibri"/>
        <family val="2"/>
        <scheme val="minor"/>
      </rPr>
      <t>sin(</t>
    </r>
    <r>
      <rPr>
        <i/>
        <sz val="14"/>
        <color theme="1"/>
        <rFont val="Symbol"/>
        <charset val="2"/>
      </rPr>
      <t>q</t>
    </r>
    <r>
      <rPr>
        <vertAlign val="subscript"/>
        <sz val="14"/>
        <color theme="1"/>
        <rFont val="Calibri (Body)"/>
      </rPr>
      <t>n</t>
    </r>
    <r>
      <rPr>
        <sz val="14"/>
        <color theme="1"/>
        <rFont val="Calibri"/>
        <family val="2"/>
        <scheme val="minor"/>
      </rPr>
      <t>)</t>
    </r>
  </si>
  <si>
    <r>
      <rPr>
        <i/>
        <sz val="14"/>
        <color theme="1"/>
        <rFont val="Calibri"/>
        <family val="2"/>
        <scheme val="minor"/>
      </rPr>
      <t>n</t>
    </r>
    <r>
      <rPr>
        <sz val="14"/>
        <color theme="1"/>
        <rFont val="Calibri"/>
        <family val="2"/>
        <scheme val="minor"/>
      </rPr>
      <t xml:space="preserve"> = 2</t>
    </r>
  </si>
  <si>
    <r>
      <rPr>
        <i/>
        <sz val="14"/>
        <color theme="1"/>
        <rFont val="Calibri"/>
        <family val="2"/>
        <scheme val="minor"/>
      </rPr>
      <t xml:space="preserve">n </t>
    </r>
    <r>
      <rPr>
        <sz val="14"/>
        <color theme="1"/>
        <rFont val="Calibri"/>
        <family val="2"/>
        <scheme val="minor"/>
      </rPr>
      <t>= 3</t>
    </r>
  </si>
  <si>
    <r>
      <t>2</t>
    </r>
    <r>
      <rPr>
        <vertAlign val="superscript"/>
        <sz val="14"/>
        <color theme="1"/>
        <rFont val="Calibri (Body)"/>
      </rPr>
      <t>nd</t>
    </r>
    <r>
      <rPr>
        <sz val="14"/>
        <color theme="1"/>
        <rFont val="Calibri"/>
        <family val="2"/>
        <scheme val="minor"/>
      </rPr>
      <t xml:space="preserve"> Order</t>
    </r>
  </si>
  <si>
    <r>
      <rPr>
        <sz val="14"/>
        <color theme="1"/>
        <rFont val="Symbol"/>
        <charset val="2"/>
      </rPr>
      <t>l</t>
    </r>
    <r>
      <rPr>
        <vertAlign val="subscript"/>
        <sz val="14"/>
        <color theme="1"/>
        <rFont val="Calibri (Body)"/>
      </rPr>
      <t>2</t>
    </r>
  </si>
  <si>
    <r>
      <t>3</t>
    </r>
    <r>
      <rPr>
        <vertAlign val="superscript"/>
        <sz val="14"/>
        <color theme="1"/>
        <rFont val="Calibri (Body)"/>
      </rPr>
      <t>rd</t>
    </r>
    <r>
      <rPr>
        <sz val="14"/>
        <color theme="1"/>
        <rFont val="Calibri"/>
        <family val="2"/>
        <scheme val="minor"/>
      </rPr>
      <t xml:space="preserve"> Order</t>
    </r>
  </si>
  <si>
    <r>
      <rPr>
        <sz val="14"/>
        <color theme="1"/>
        <rFont val="Symbol"/>
        <charset val="2"/>
      </rPr>
      <t>l</t>
    </r>
    <r>
      <rPr>
        <vertAlign val="subscript"/>
        <sz val="14"/>
        <color theme="1"/>
        <rFont val="Calibri (Body)"/>
      </rPr>
      <t>3</t>
    </r>
  </si>
  <si>
    <r>
      <t>K</t>
    </r>
    <r>
      <rPr>
        <vertAlign val="subscript"/>
        <sz val="14"/>
        <color theme="1"/>
        <rFont val="Symbol"/>
        <charset val="2"/>
      </rPr>
      <t>a</t>
    </r>
  </si>
  <si>
    <t>nm</t>
  </si>
  <si>
    <r>
      <t>sqrt((1/</t>
    </r>
    <r>
      <rPr>
        <sz val="14"/>
        <color theme="1"/>
        <rFont val="Symbol"/>
        <charset val="2"/>
      </rPr>
      <t>l</t>
    </r>
    <r>
      <rPr>
        <sz val="14"/>
        <color theme="1"/>
        <rFont val="Calibri"/>
        <family val="2"/>
        <scheme val="minor"/>
      </rPr>
      <t>)/(3R/4))</t>
    </r>
  </si>
  <si>
    <r>
      <t>sqrt((1/</t>
    </r>
    <r>
      <rPr>
        <sz val="14"/>
        <color theme="1"/>
        <rFont val="Symbol"/>
        <charset val="2"/>
      </rPr>
      <t>l</t>
    </r>
    <r>
      <rPr>
        <sz val="14"/>
        <color theme="1"/>
        <rFont val="Calibri"/>
        <family val="2"/>
        <scheme val="minor"/>
      </rPr>
      <t>)/(3R</t>
    </r>
    <r>
      <rPr>
        <vertAlign val="subscript"/>
        <sz val="14"/>
        <color theme="1"/>
        <rFont val="Calibri (Body)"/>
      </rPr>
      <t>M</t>
    </r>
    <r>
      <rPr>
        <sz val="14"/>
        <color theme="1"/>
        <rFont val="Calibri"/>
        <family val="2"/>
        <scheme val="minor"/>
      </rPr>
      <t>/4))</t>
    </r>
  </si>
  <si>
    <r>
      <t>R</t>
    </r>
    <r>
      <rPr>
        <vertAlign val="subscript"/>
        <sz val="14"/>
        <color theme="1"/>
        <rFont val="Calibri"/>
        <family val="2"/>
      </rPr>
      <t>M</t>
    </r>
    <r>
      <rPr>
        <sz val="14"/>
        <color theme="1"/>
        <rFont val="Calibri"/>
        <family val="2"/>
        <charset val="2"/>
      </rPr>
      <t xml:space="preserve"> = R/(1+1/1822M)</t>
    </r>
  </si>
  <si>
    <t>Mass (Da)</t>
  </si>
  <si>
    <t>Rick Dower</t>
  </si>
  <si>
    <r>
      <rPr>
        <i/>
        <sz val="14"/>
        <color theme="1"/>
        <rFont val="Calibri"/>
        <family val="2"/>
        <scheme val="minor"/>
      </rPr>
      <t>R</t>
    </r>
    <r>
      <rPr>
        <sz val="14"/>
        <color theme="1"/>
        <rFont val="Calibri"/>
        <family val="2"/>
        <scheme val="minor"/>
      </rPr>
      <t xml:space="preserve"> = </t>
    </r>
  </si>
  <si>
    <r>
      <rPr>
        <i/>
        <sz val="14"/>
        <color theme="1"/>
        <rFont val="Calibri"/>
        <family val="2"/>
        <scheme val="minor"/>
      </rPr>
      <t>R</t>
    </r>
    <r>
      <rPr>
        <vertAlign val="subscript"/>
        <sz val="14"/>
        <color theme="1"/>
        <rFont val="Calibri (Body)"/>
      </rPr>
      <t>M</t>
    </r>
    <r>
      <rPr>
        <sz val="14"/>
        <color theme="1"/>
        <rFont val="Calibri"/>
        <family val="2"/>
        <scheme val="minor"/>
      </rPr>
      <t xml:space="preserve"> = </t>
    </r>
    <r>
      <rPr>
        <i/>
        <sz val="14"/>
        <color theme="1"/>
        <rFont val="Calibri"/>
        <family val="2"/>
        <scheme val="minor"/>
      </rPr>
      <t>R</t>
    </r>
    <r>
      <rPr>
        <sz val="14"/>
        <color theme="1"/>
        <rFont val="Calibri"/>
        <family val="2"/>
        <scheme val="minor"/>
      </rPr>
      <t>*(1/(1+</t>
    </r>
    <r>
      <rPr>
        <i/>
        <sz val="14"/>
        <color theme="1"/>
        <rFont val="Calibri"/>
        <family val="2"/>
        <scheme val="minor"/>
      </rPr>
      <t>m</t>
    </r>
    <r>
      <rPr>
        <vertAlign val="subscript"/>
        <sz val="14"/>
        <color theme="1"/>
        <rFont val="Calibri (Body)"/>
      </rPr>
      <t>e</t>
    </r>
    <r>
      <rPr>
        <sz val="14"/>
        <color theme="1"/>
        <rFont val="Calibri (Body)"/>
      </rPr>
      <t>/</t>
    </r>
    <r>
      <rPr>
        <i/>
        <sz val="14"/>
        <color theme="1"/>
        <rFont val="Calibri (Body)"/>
      </rPr>
      <t>M</t>
    </r>
    <r>
      <rPr>
        <sz val="14"/>
        <color theme="1"/>
        <rFont val="Calibri"/>
        <family val="2"/>
        <scheme val="minor"/>
      </rPr>
      <t>))</t>
    </r>
  </si>
  <si>
    <r>
      <t>Number (</t>
    </r>
    <r>
      <rPr>
        <i/>
        <sz val="14"/>
        <color theme="1"/>
        <rFont val="Calibri"/>
        <family val="2"/>
        <scheme val="minor"/>
      </rPr>
      <t>Z</t>
    </r>
    <r>
      <rPr>
        <sz val="14"/>
        <color theme="1"/>
        <rFont val="Calibri"/>
        <family val="2"/>
        <scheme val="minor"/>
      </rPr>
      <t>)</t>
    </r>
  </si>
  <si>
    <t>Q</t>
  </si>
  <si>
    <r>
      <rPr>
        <sz val="12"/>
        <color theme="1"/>
        <rFont val="Symbol"/>
        <charset val="2"/>
      </rPr>
      <t>D</t>
    </r>
    <r>
      <rPr>
        <sz val="12"/>
        <color theme="1"/>
        <rFont val="Calibri"/>
        <family val="2"/>
        <scheme val="minor"/>
      </rPr>
      <t xml:space="preserve"> = Z - Q</t>
    </r>
  </si>
  <si>
    <t>Bohr 1-electron</t>
  </si>
  <si>
    <t>Atom Theory</t>
  </si>
  <si>
    <t xml:space="preserve">Reduced Electron Mass </t>
  </si>
  <si>
    <t>Rydberg with</t>
  </si>
  <si>
    <t>Aluminum</t>
  </si>
  <si>
    <t>Silicon</t>
  </si>
  <si>
    <t>Chlorine</t>
  </si>
  <si>
    <t>Potassium</t>
  </si>
  <si>
    <t>Yttrium</t>
  </si>
  <si>
    <t>Zirconium</t>
  </si>
  <si>
    <t>Niobium</t>
  </si>
  <si>
    <t>Molybdenum</t>
  </si>
  <si>
    <t>Ruthenium</t>
  </si>
  <si>
    <t>Palladium</t>
  </si>
  <si>
    <t>Silver</t>
  </si>
  <si>
    <t>Rhodium</t>
  </si>
  <si>
    <t>Tin</t>
  </si>
  <si>
    <t>Antimony</t>
  </si>
  <si>
    <t>Lanthanum</t>
  </si>
  <si>
    <t>Cerium</t>
  </si>
  <si>
    <t>Neodymium</t>
  </si>
  <si>
    <t>Samarium</t>
  </si>
  <si>
    <t>Europium</t>
  </si>
  <si>
    <t>Gadolinium</t>
  </si>
  <si>
    <t>Holmium</t>
  </si>
  <si>
    <t>Erbium</t>
  </si>
  <si>
    <t>Tantalum</t>
  </si>
  <si>
    <t>Tungsten</t>
  </si>
  <si>
    <t>Osmium</t>
  </si>
  <si>
    <t>Iridium</t>
  </si>
  <si>
    <t>Platinum</t>
  </si>
  <si>
    <t>Gold</t>
  </si>
  <si>
    <t>Symbol</t>
  </si>
  <si>
    <t>Ca</t>
  </si>
  <si>
    <t>Sc</t>
  </si>
  <si>
    <t>Ti</t>
  </si>
  <si>
    <t>V</t>
  </si>
  <si>
    <r>
      <t>L</t>
    </r>
    <r>
      <rPr>
        <vertAlign val="subscript"/>
        <sz val="14"/>
        <color theme="1"/>
        <rFont val="Symbol"/>
        <charset val="2"/>
      </rPr>
      <t>a</t>
    </r>
  </si>
  <si>
    <t>(Praseodymium)</t>
  </si>
  <si>
    <t>Cr</t>
  </si>
  <si>
    <t>Mn</t>
  </si>
  <si>
    <t>Fe</t>
  </si>
  <si>
    <t>Chemical</t>
  </si>
  <si>
    <t>Co</t>
  </si>
  <si>
    <t>Ni</t>
  </si>
  <si>
    <t>Cu</t>
  </si>
  <si>
    <t>Zn</t>
  </si>
  <si>
    <t>Al</t>
  </si>
  <si>
    <t>Si</t>
  </si>
  <si>
    <t>Cl</t>
  </si>
  <si>
    <t>Y</t>
  </si>
  <si>
    <t>Zr</t>
  </si>
  <si>
    <t>Nb</t>
  </si>
  <si>
    <t>Mo</t>
  </si>
  <si>
    <t>Ru</t>
  </si>
  <si>
    <t>Pd</t>
  </si>
  <si>
    <t>Ag</t>
  </si>
  <si>
    <t>Rh</t>
  </si>
  <si>
    <t>Sn</t>
  </si>
  <si>
    <t>Sb</t>
  </si>
  <si>
    <t>La</t>
  </si>
  <si>
    <t>Ce</t>
  </si>
  <si>
    <t>Pr</t>
  </si>
  <si>
    <t>Nd</t>
  </si>
  <si>
    <t>Eu</t>
  </si>
  <si>
    <t>Gd</t>
  </si>
  <si>
    <t>Ho</t>
  </si>
  <si>
    <t>Er</t>
  </si>
  <si>
    <t>Ta</t>
  </si>
  <si>
    <t>W</t>
  </si>
  <si>
    <t>Os</t>
  </si>
  <si>
    <t>Ir</t>
  </si>
  <si>
    <t>Pt</t>
  </si>
  <si>
    <t>Au</t>
  </si>
  <si>
    <t>Sm</t>
  </si>
  <si>
    <t>K</t>
  </si>
  <si>
    <r>
      <rPr>
        <i/>
        <sz val="14"/>
        <color theme="1"/>
        <rFont val="Calibri"/>
        <family val="2"/>
        <scheme val="minor"/>
      </rPr>
      <t>d</t>
    </r>
    <r>
      <rPr>
        <sz val="14"/>
        <color theme="1"/>
        <rFont val="Calibri"/>
        <family val="2"/>
        <scheme val="minor"/>
      </rPr>
      <t xml:space="preserve"> = </t>
    </r>
  </si>
  <si>
    <r>
      <t>Moseley used a large K</t>
    </r>
    <r>
      <rPr>
        <vertAlign val="subscript"/>
        <sz val="14"/>
        <color theme="1"/>
        <rFont val="Calibri (Body)"/>
      </rPr>
      <t>4</t>
    </r>
    <r>
      <rPr>
        <sz val="14"/>
        <color theme="1"/>
        <rFont val="Calibri"/>
        <family val="2"/>
        <scheme val="minor"/>
      </rPr>
      <t>[Fe(CN)</t>
    </r>
    <r>
      <rPr>
        <vertAlign val="subscript"/>
        <sz val="14"/>
        <color theme="1"/>
        <rFont val="Calibri (Body)"/>
      </rPr>
      <t>6</t>
    </r>
    <r>
      <rPr>
        <sz val="14"/>
        <color theme="1"/>
        <rFont val="Calibri"/>
        <family val="2"/>
        <scheme val="minor"/>
      </rPr>
      <t>].3H</t>
    </r>
    <r>
      <rPr>
        <vertAlign val="subscript"/>
        <sz val="14"/>
        <color theme="1"/>
        <rFont val="Calibri (Body)"/>
      </rPr>
      <t>2</t>
    </r>
    <r>
      <rPr>
        <sz val="14"/>
        <color theme="1"/>
        <rFont val="Calibri"/>
        <family val="2"/>
        <scheme val="minor"/>
      </rPr>
      <t>O (potassium ferrocyanide) crystal.</t>
    </r>
  </si>
  <si>
    <r>
      <t xml:space="preserve">1 dalton = 1 Da = 1822 </t>
    </r>
    <r>
      <rPr>
        <i/>
        <sz val="14"/>
        <color theme="1"/>
        <rFont val="Calibri"/>
        <family val="2"/>
        <scheme val="minor"/>
      </rPr>
      <t>m</t>
    </r>
    <r>
      <rPr>
        <vertAlign val="subscript"/>
        <sz val="14"/>
        <color theme="1"/>
        <rFont val="Calibri (Body)"/>
      </rPr>
      <t>e</t>
    </r>
  </si>
  <si>
    <r>
      <t>nm</t>
    </r>
    <r>
      <rPr>
        <vertAlign val="superscript"/>
        <sz val="14"/>
        <color theme="1"/>
        <rFont val="Calibri (Body)"/>
      </rPr>
      <t>-1</t>
    </r>
  </si>
  <si>
    <r>
      <t>1/</t>
    </r>
    <r>
      <rPr>
        <sz val="14"/>
        <color theme="1"/>
        <rFont val="Symbol"/>
        <charset val="2"/>
      </rPr>
      <t>l</t>
    </r>
    <r>
      <rPr>
        <sz val="14"/>
        <color theme="1"/>
        <rFont val="Calibri"/>
        <family val="2"/>
        <scheme val="minor"/>
      </rPr>
      <t xml:space="preserve"> = </t>
    </r>
    <r>
      <rPr>
        <i/>
        <sz val="14"/>
        <color theme="1"/>
        <rFont val="Calibri"/>
        <family val="2"/>
        <scheme val="minor"/>
      </rPr>
      <t>RZ</t>
    </r>
    <r>
      <rPr>
        <vertAlign val="superscript"/>
        <sz val="14"/>
        <color theme="1"/>
        <rFont val="Calibri (Body)"/>
      </rPr>
      <t>2</t>
    </r>
    <r>
      <rPr>
        <sz val="14"/>
        <color theme="1"/>
        <rFont val="Calibri"/>
        <family val="2"/>
        <scheme val="minor"/>
      </rPr>
      <t>(1/1</t>
    </r>
    <r>
      <rPr>
        <vertAlign val="superscript"/>
        <sz val="14"/>
        <color theme="1"/>
        <rFont val="Calibri (Body)"/>
      </rPr>
      <t>2</t>
    </r>
    <r>
      <rPr>
        <sz val="14"/>
        <color theme="1"/>
        <rFont val="Calibri"/>
        <family val="2"/>
        <scheme val="minor"/>
      </rPr>
      <t>-1/2</t>
    </r>
    <r>
      <rPr>
        <vertAlign val="superscript"/>
        <sz val="14"/>
        <color theme="1"/>
        <rFont val="Calibri (Body)"/>
      </rPr>
      <t>2</t>
    </r>
    <r>
      <rPr>
        <sz val="14"/>
        <color theme="1"/>
        <rFont val="Calibri"/>
        <family val="2"/>
        <scheme val="minor"/>
      </rPr>
      <t xml:space="preserve">) = </t>
    </r>
    <r>
      <rPr>
        <i/>
        <sz val="14"/>
        <color theme="1"/>
        <rFont val="Calibri"/>
        <family val="2"/>
        <scheme val="minor"/>
      </rPr>
      <t>RZ</t>
    </r>
    <r>
      <rPr>
        <vertAlign val="superscript"/>
        <sz val="14"/>
        <color theme="1"/>
        <rFont val="Calibri (Body)"/>
      </rPr>
      <t>2</t>
    </r>
    <r>
      <rPr>
        <sz val="14"/>
        <color theme="1"/>
        <rFont val="Calibri"/>
        <family val="2"/>
        <scheme val="minor"/>
      </rPr>
      <t>(3/4)</t>
    </r>
  </si>
  <si>
    <r>
      <t>Q</t>
    </r>
    <r>
      <rPr>
        <vertAlign val="subscript"/>
        <sz val="14"/>
        <color theme="1"/>
        <rFont val="Calibri (Body)"/>
      </rPr>
      <t>*</t>
    </r>
  </si>
  <si>
    <r>
      <rPr>
        <sz val="14"/>
        <color theme="1"/>
        <rFont val="Symbol"/>
        <charset val="2"/>
      </rPr>
      <t>D</t>
    </r>
    <r>
      <rPr>
        <sz val="14"/>
        <color theme="1"/>
        <rFont val="Calibri"/>
        <family val="2"/>
        <scheme val="minor"/>
      </rPr>
      <t xml:space="preserve"> = Z - Q</t>
    </r>
  </si>
  <si>
    <t>l</t>
  </si>
  <si>
    <r>
      <t>1/</t>
    </r>
    <r>
      <rPr>
        <sz val="14"/>
        <color theme="1"/>
        <rFont val="Symbol"/>
        <charset val="2"/>
      </rPr>
      <t>l</t>
    </r>
    <r>
      <rPr>
        <sz val="14"/>
        <color theme="1"/>
        <rFont val="Calibri"/>
        <family val="2"/>
        <scheme val="minor"/>
      </rPr>
      <t xml:space="preserve"> = </t>
    </r>
    <r>
      <rPr>
        <i/>
        <sz val="14"/>
        <color theme="1"/>
        <rFont val="Calibri"/>
        <family val="2"/>
        <scheme val="minor"/>
      </rPr>
      <t>RZ</t>
    </r>
    <r>
      <rPr>
        <vertAlign val="superscript"/>
        <sz val="14"/>
        <color theme="1"/>
        <rFont val="Calibri (Body)"/>
      </rPr>
      <t>2</t>
    </r>
    <r>
      <rPr>
        <sz val="14"/>
        <color theme="1"/>
        <rFont val="Calibri"/>
        <family val="2"/>
        <scheme val="minor"/>
      </rPr>
      <t>(1/2</t>
    </r>
    <r>
      <rPr>
        <vertAlign val="superscript"/>
        <sz val="14"/>
        <color theme="1"/>
        <rFont val="Calibri (Body)"/>
      </rPr>
      <t>2</t>
    </r>
    <r>
      <rPr>
        <sz val="14"/>
        <color theme="1"/>
        <rFont val="Calibri"/>
        <family val="2"/>
        <scheme val="minor"/>
      </rPr>
      <t>-1/3</t>
    </r>
    <r>
      <rPr>
        <vertAlign val="superscript"/>
        <sz val="14"/>
        <color theme="1"/>
        <rFont val="Calibri (Body)"/>
      </rPr>
      <t>2</t>
    </r>
    <r>
      <rPr>
        <sz val="14"/>
        <color theme="1"/>
        <rFont val="Calibri"/>
        <family val="2"/>
        <scheme val="minor"/>
      </rPr>
      <t xml:space="preserve">) = </t>
    </r>
    <r>
      <rPr>
        <i/>
        <sz val="14"/>
        <color theme="1"/>
        <rFont val="Calibri"/>
        <family val="2"/>
        <scheme val="minor"/>
      </rPr>
      <t>RZ</t>
    </r>
    <r>
      <rPr>
        <vertAlign val="superscript"/>
        <sz val="14"/>
        <color theme="1"/>
        <rFont val="Calibri (Body)"/>
      </rPr>
      <t>2</t>
    </r>
    <r>
      <rPr>
        <sz val="14"/>
        <color theme="1"/>
        <rFont val="Calibri"/>
        <family val="2"/>
        <scheme val="minor"/>
      </rPr>
      <t>(5/36)</t>
    </r>
  </si>
  <si>
    <r>
      <t xml:space="preserve">H.G. J. Mosley, </t>
    </r>
    <r>
      <rPr>
        <i/>
        <sz val="14"/>
        <color theme="1"/>
        <rFont val="Calibri"/>
        <family val="2"/>
        <scheme val="minor"/>
      </rPr>
      <t>Philosophical Magazine</t>
    </r>
    <r>
      <rPr>
        <sz val="14"/>
        <color theme="1"/>
        <rFont val="Calibri"/>
        <family val="2"/>
        <scheme val="minor"/>
      </rPr>
      <t xml:space="preserve">, </t>
    </r>
    <r>
      <rPr>
        <b/>
        <sz val="14"/>
        <color theme="1"/>
        <rFont val="Calibri"/>
        <family val="2"/>
        <scheme val="minor"/>
      </rPr>
      <t>27</t>
    </r>
    <r>
      <rPr>
        <sz val="14"/>
        <color theme="1"/>
        <rFont val="Calibri"/>
        <family val="2"/>
        <scheme val="minor"/>
      </rPr>
      <t xml:space="preserve"> (1914),703-713.</t>
    </r>
  </si>
  <si>
    <t>PART A</t>
  </si>
  <si>
    <t>PART B</t>
  </si>
  <si>
    <r>
      <t>sqrt((1/</t>
    </r>
    <r>
      <rPr>
        <sz val="14"/>
        <color theme="1"/>
        <rFont val="Symbol"/>
        <charset val="2"/>
      </rPr>
      <t>l</t>
    </r>
    <r>
      <rPr>
        <sz val="14"/>
        <color theme="1"/>
        <rFont val="Calibri"/>
        <family val="2"/>
        <scheme val="minor"/>
      </rPr>
      <t>)/(5R/36))</t>
    </r>
  </si>
  <si>
    <r>
      <t>sqrt((1/</t>
    </r>
    <r>
      <rPr>
        <sz val="14"/>
        <color theme="1"/>
        <rFont val="Symbol"/>
        <charset val="2"/>
      </rPr>
      <t>l</t>
    </r>
    <r>
      <rPr>
        <sz val="14"/>
        <color theme="1"/>
        <rFont val="Calibri"/>
        <family val="2"/>
        <scheme val="minor"/>
      </rPr>
      <t>)/(5R</t>
    </r>
    <r>
      <rPr>
        <vertAlign val="subscript"/>
        <sz val="14"/>
        <color theme="1"/>
        <rFont val="Calibri (Body)"/>
      </rPr>
      <t>M</t>
    </r>
    <r>
      <rPr>
        <sz val="14"/>
        <color theme="1"/>
        <rFont val="Calibri"/>
        <family val="2"/>
        <scheme val="minor"/>
      </rPr>
      <t>/36))</t>
    </r>
  </si>
  <si>
    <t>Gap for Z = 75 rhenium (Rh)</t>
  </si>
  <si>
    <t>Gap for Z = 61 promethium (Pm)</t>
  </si>
  <si>
    <t>Gap for Z = 43 technetium (Tc)</t>
  </si>
  <si>
    <t>Moseley misidentified dysprosium</t>
  </si>
  <si>
    <t>(Z = 66) as holmium (Z = 67).</t>
  </si>
  <si>
    <r>
      <t xml:space="preserve">Bohr calculations use </t>
    </r>
    <r>
      <rPr>
        <sz val="14"/>
        <color theme="1"/>
        <rFont val="Symbol"/>
        <charset val="2"/>
      </rPr>
      <t>l</t>
    </r>
    <r>
      <rPr>
        <vertAlign val="subscript"/>
        <sz val="14"/>
        <color theme="1"/>
        <rFont val="Calibri (Body)"/>
      </rPr>
      <t>3</t>
    </r>
    <r>
      <rPr>
        <sz val="14"/>
        <color theme="1"/>
        <rFont val="Calibri"/>
        <family val="2"/>
        <scheme val="minor"/>
      </rPr>
      <t xml:space="preserve"> value.</t>
    </r>
  </si>
  <si>
    <t>(keV)</t>
  </si>
  <si>
    <t>LBL</t>
  </si>
  <si>
    <r>
      <rPr>
        <i/>
        <sz val="14"/>
        <color theme="1"/>
        <rFont val="Calibri"/>
        <family val="2"/>
        <scheme val="minor"/>
      </rPr>
      <t>hc</t>
    </r>
    <r>
      <rPr>
        <sz val="14"/>
        <color theme="1"/>
        <rFont val="Calibri"/>
        <family val="2"/>
        <scheme val="minor"/>
      </rPr>
      <t>/</t>
    </r>
    <r>
      <rPr>
        <i/>
        <sz val="14"/>
        <color theme="1"/>
        <rFont val="Symbol"/>
        <charset val="2"/>
      </rPr>
      <t>l</t>
    </r>
    <r>
      <rPr>
        <vertAlign val="subscript"/>
        <sz val="14"/>
        <color theme="1"/>
        <rFont val="Symbol"/>
        <charset val="2"/>
      </rPr>
      <t>3</t>
    </r>
  </si>
  <si>
    <r>
      <rPr>
        <i/>
        <sz val="14"/>
        <color theme="1"/>
        <rFont val="Calibri"/>
        <family val="2"/>
        <scheme val="minor"/>
      </rPr>
      <t>hc</t>
    </r>
    <r>
      <rPr>
        <sz val="14"/>
        <color theme="1"/>
        <rFont val="Calibri"/>
        <family val="2"/>
        <scheme val="minor"/>
      </rPr>
      <t>/</t>
    </r>
    <r>
      <rPr>
        <i/>
        <sz val="14"/>
        <color theme="1"/>
        <rFont val="Symbol"/>
        <charset val="2"/>
      </rPr>
      <t>l</t>
    </r>
  </si>
  <si>
    <t>m/s</t>
  </si>
  <si>
    <r>
      <rPr>
        <i/>
        <sz val="12"/>
        <color theme="1"/>
        <rFont val="Calibri"/>
        <family val="2"/>
        <scheme val="minor"/>
      </rPr>
      <t>h</t>
    </r>
    <r>
      <rPr>
        <sz val="12"/>
        <color theme="1"/>
        <rFont val="Calibri"/>
        <family val="2"/>
        <scheme val="minor"/>
      </rPr>
      <t xml:space="preserve"> = </t>
    </r>
  </si>
  <si>
    <r>
      <rPr>
        <i/>
        <sz val="12"/>
        <color theme="1"/>
        <rFont val="Calibri"/>
        <family val="2"/>
        <scheme val="minor"/>
      </rPr>
      <t>c</t>
    </r>
    <r>
      <rPr>
        <sz val="12"/>
        <color theme="1"/>
        <rFont val="Calibri"/>
        <family val="2"/>
        <scheme val="minor"/>
      </rPr>
      <t xml:space="preserve"> = </t>
    </r>
  </si>
  <si>
    <t>J</t>
  </si>
  <si>
    <t xml:space="preserve">1 keV = </t>
  </si>
  <si>
    <t>Rydberg const.</t>
  </si>
  <si>
    <r>
      <t xml:space="preserve">(Moseley used </t>
    </r>
    <r>
      <rPr>
        <i/>
        <sz val="14"/>
        <color theme="1"/>
        <rFont val="Calibri"/>
        <family val="2"/>
        <scheme val="minor"/>
      </rPr>
      <t>R</t>
    </r>
    <r>
      <rPr>
        <sz val="14"/>
        <color theme="1"/>
        <rFont val="Calibri"/>
        <family val="2"/>
        <scheme val="minor"/>
      </rPr>
      <t xml:space="preserve"> = 0.0109720 nm</t>
    </r>
    <r>
      <rPr>
        <vertAlign val="superscript"/>
        <sz val="14"/>
        <color theme="1"/>
        <rFont val="Calibri (Body)"/>
      </rPr>
      <t>-1</t>
    </r>
    <r>
      <rPr>
        <sz val="14"/>
        <color theme="1"/>
        <rFont val="Calibri"/>
        <family val="2"/>
        <scheme val="minor"/>
      </rPr>
      <t>)</t>
    </r>
  </si>
  <si>
    <t>Rydberg constant for an electron with non-negligible mass</t>
  </si>
  <si>
    <t>No scandium smaple</t>
  </si>
  <si>
    <r>
      <rPr>
        <i/>
        <sz val="14"/>
        <color theme="1"/>
        <rFont val="Calibri"/>
        <family val="2"/>
        <scheme val="minor"/>
      </rPr>
      <t>R</t>
    </r>
    <r>
      <rPr>
        <sz val="14"/>
        <color theme="1"/>
        <rFont val="Calibri"/>
        <family val="2"/>
        <scheme val="minor"/>
      </rPr>
      <t xml:space="preserve"> =( </t>
    </r>
    <r>
      <rPr>
        <i/>
        <sz val="14"/>
        <color theme="1"/>
        <rFont val="Calibri"/>
        <family val="2"/>
        <scheme val="minor"/>
      </rPr>
      <t>q</t>
    </r>
    <r>
      <rPr>
        <vertAlign val="subscript"/>
        <sz val="14"/>
        <color theme="1"/>
        <rFont val="Calibri (Body)"/>
      </rPr>
      <t>e</t>
    </r>
    <r>
      <rPr>
        <vertAlign val="superscript"/>
        <sz val="14"/>
        <color theme="1"/>
        <rFont val="Calibri (Body)"/>
      </rPr>
      <t>4</t>
    </r>
    <r>
      <rPr>
        <i/>
        <sz val="14"/>
        <color theme="1"/>
        <rFont val="Calibri"/>
        <family val="2"/>
        <scheme val="minor"/>
      </rPr>
      <t>m</t>
    </r>
    <r>
      <rPr>
        <vertAlign val="subscript"/>
        <sz val="14"/>
        <color theme="1"/>
        <rFont val="Calibri (Body)"/>
      </rPr>
      <t>e</t>
    </r>
    <r>
      <rPr>
        <sz val="14"/>
        <color theme="1"/>
        <rFont val="Calibri"/>
        <family val="2"/>
        <scheme val="minor"/>
      </rPr>
      <t>)/(8</t>
    </r>
    <r>
      <rPr>
        <sz val="14"/>
        <color theme="1"/>
        <rFont val="Symbol"/>
        <charset val="2"/>
      </rPr>
      <t>e</t>
    </r>
    <r>
      <rPr>
        <vertAlign val="subscript"/>
        <sz val="14"/>
        <color theme="1"/>
        <rFont val="Calibri (Body)"/>
      </rPr>
      <t>0</t>
    </r>
    <r>
      <rPr>
        <vertAlign val="superscript"/>
        <sz val="14"/>
        <color theme="1"/>
        <rFont val="Calibri (Body)"/>
      </rPr>
      <t>2</t>
    </r>
    <r>
      <rPr>
        <i/>
        <sz val="14"/>
        <color theme="1"/>
        <rFont val="Calibri"/>
        <family val="2"/>
        <scheme val="minor"/>
      </rPr>
      <t>h</t>
    </r>
    <r>
      <rPr>
        <vertAlign val="superscript"/>
        <sz val="14"/>
        <color theme="1"/>
        <rFont val="Calibri (Body)"/>
      </rPr>
      <t>3</t>
    </r>
    <r>
      <rPr>
        <i/>
        <sz val="14"/>
        <color theme="1"/>
        <rFont val="Calibri"/>
        <family val="2"/>
        <scheme val="minor"/>
      </rPr>
      <t>c)</t>
    </r>
  </si>
  <si>
    <r>
      <t>in Bohr's theory for electron mass (</t>
    </r>
    <r>
      <rPr>
        <i/>
        <sz val="14"/>
        <color theme="1"/>
        <rFont val="Calibri"/>
        <family val="2"/>
        <scheme val="minor"/>
      </rPr>
      <t>m</t>
    </r>
    <r>
      <rPr>
        <vertAlign val="subscript"/>
        <sz val="14"/>
        <color theme="1"/>
        <rFont val="Calibri (Body)"/>
      </rPr>
      <t>e</t>
    </r>
    <r>
      <rPr>
        <sz val="14"/>
        <color theme="1"/>
        <rFont val="Calibri"/>
        <family val="2"/>
        <scheme val="minor"/>
      </rPr>
      <t>) &lt;&lt; nuclear mass (</t>
    </r>
    <r>
      <rPr>
        <i/>
        <sz val="14"/>
        <color theme="1"/>
        <rFont val="Calibri"/>
        <family val="2"/>
        <scheme val="minor"/>
      </rPr>
      <t>M</t>
    </r>
    <r>
      <rPr>
        <sz val="14"/>
        <color theme="1"/>
        <rFont val="Calibri"/>
        <family val="2"/>
        <scheme val="minor"/>
      </rPr>
      <t>)</t>
    </r>
  </si>
  <si>
    <t>J s</t>
  </si>
  <si>
    <r>
      <t xml:space="preserve">For single electron atoms with a negligible mass electron, Bohr's theory gives spectral lines from </t>
    </r>
    <r>
      <rPr>
        <i/>
        <sz val="14"/>
        <color theme="1"/>
        <rFont val="Calibri"/>
        <family val="2"/>
        <scheme val="minor"/>
      </rPr>
      <t>n</t>
    </r>
    <r>
      <rPr>
        <sz val="14"/>
        <color theme="1"/>
        <rFont val="Calibri"/>
        <family val="2"/>
        <scheme val="minor"/>
      </rPr>
      <t xml:space="preserve">=2 to </t>
    </r>
    <r>
      <rPr>
        <i/>
        <sz val="14"/>
        <color theme="1"/>
        <rFont val="Calibri"/>
        <family val="2"/>
        <scheme val="minor"/>
      </rPr>
      <t>n</t>
    </r>
    <r>
      <rPr>
        <sz val="14"/>
        <color theme="1"/>
        <rFont val="Calibri"/>
        <family val="2"/>
        <scheme val="minor"/>
      </rPr>
      <t>=1 at</t>
    </r>
  </si>
  <si>
    <r>
      <t xml:space="preserve">For single electron atoms with a negligible mass electron, Bohr's theory gives spectral lines from </t>
    </r>
    <r>
      <rPr>
        <i/>
        <sz val="14"/>
        <color theme="1"/>
        <rFont val="Calibri"/>
        <family val="2"/>
        <scheme val="minor"/>
      </rPr>
      <t>n</t>
    </r>
    <r>
      <rPr>
        <sz val="14"/>
        <color theme="1"/>
        <rFont val="Calibri"/>
        <family val="2"/>
        <scheme val="minor"/>
      </rPr>
      <t xml:space="preserve">=3 to </t>
    </r>
    <r>
      <rPr>
        <i/>
        <sz val="14"/>
        <color theme="1"/>
        <rFont val="Calibri"/>
        <family val="2"/>
        <scheme val="minor"/>
      </rPr>
      <t>n</t>
    </r>
    <r>
      <rPr>
        <sz val="14"/>
        <color theme="1"/>
        <rFont val="Calibri"/>
        <family val="2"/>
        <scheme val="minor"/>
      </rPr>
      <t>=2 at</t>
    </r>
  </si>
  <si>
    <t>(LBL-Moseley)/LBL</t>
  </si>
  <si>
    <t>%</t>
  </si>
  <si>
    <t>Gap for Z = 65 terbium (Tb)</t>
  </si>
  <si>
    <t>SELECTED</t>
  </si>
  <si>
    <t>DATA</t>
  </si>
  <si>
    <t>Moseley's Q Values</t>
  </si>
  <si>
    <r>
      <t>sqrt((1/</t>
    </r>
    <r>
      <rPr>
        <i/>
        <sz val="12"/>
        <color theme="1"/>
        <rFont val="Symbol"/>
        <charset val="2"/>
      </rPr>
      <t>l</t>
    </r>
    <r>
      <rPr>
        <sz val="12"/>
        <color theme="1"/>
        <rFont val="Calibri"/>
        <family val="2"/>
        <scheme val="minor"/>
      </rPr>
      <t>)/(3</t>
    </r>
    <r>
      <rPr>
        <i/>
        <sz val="12"/>
        <color theme="1"/>
        <rFont val="Calibri"/>
        <family val="2"/>
        <scheme val="minor"/>
      </rPr>
      <t>Rc</t>
    </r>
    <r>
      <rPr>
        <sz val="12"/>
        <color theme="1"/>
        <rFont val="Calibri"/>
        <family val="2"/>
        <scheme val="minor"/>
      </rPr>
      <t>/4))</t>
    </r>
  </si>
  <si>
    <r>
      <t>sqrt(</t>
    </r>
    <r>
      <rPr>
        <i/>
        <sz val="14"/>
        <color theme="1"/>
        <rFont val="Symbol"/>
        <charset val="2"/>
      </rPr>
      <t>n</t>
    </r>
    <r>
      <rPr>
        <sz val="14"/>
        <color theme="1"/>
        <rFont val="Calibri"/>
        <family val="2"/>
        <scheme val="minor"/>
      </rPr>
      <t>/(3</t>
    </r>
    <r>
      <rPr>
        <i/>
        <sz val="14"/>
        <color theme="1"/>
        <rFont val="Symbol"/>
        <charset val="2"/>
      </rPr>
      <t>n</t>
    </r>
    <r>
      <rPr>
        <vertAlign val="subscript"/>
        <sz val="14"/>
        <color theme="1"/>
        <rFont val="Calibri (Body)"/>
      </rPr>
      <t>0</t>
    </r>
    <r>
      <rPr>
        <sz val="14"/>
        <color theme="1"/>
        <rFont val="Calibri"/>
        <family val="2"/>
        <scheme val="minor"/>
      </rPr>
      <t>/4)) =</t>
    </r>
  </si>
  <si>
    <r>
      <t>sqrt(</t>
    </r>
    <r>
      <rPr>
        <i/>
        <sz val="14"/>
        <color theme="1"/>
        <rFont val="Symbol"/>
        <charset val="2"/>
      </rPr>
      <t>n</t>
    </r>
    <r>
      <rPr>
        <sz val="14"/>
        <color theme="1"/>
        <rFont val="Calibri"/>
        <family val="2"/>
        <scheme val="minor"/>
      </rPr>
      <t>/(5</t>
    </r>
    <r>
      <rPr>
        <i/>
        <sz val="14"/>
        <color theme="1"/>
        <rFont val="Symbol"/>
        <charset val="2"/>
      </rPr>
      <t>n</t>
    </r>
    <r>
      <rPr>
        <vertAlign val="subscript"/>
        <sz val="14"/>
        <color theme="1"/>
        <rFont val="Calibri (Body)"/>
      </rPr>
      <t>0</t>
    </r>
    <r>
      <rPr>
        <sz val="14"/>
        <color theme="1"/>
        <rFont val="Calibri"/>
        <family val="2"/>
        <scheme val="minor"/>
      </rPr>
      <t>/36)) =</t>
    </r>
  </si>
  <si>
    <r>
      <t>sqrt((1/</t>
    </r>
    <r>
      <rPr>
        <i/>
        <sz val="12"/>
        <color theme="1"/>
        <rFont val="Symbol"/>
        <charset val="2"/>
      </rPr>
      <t>l</t>
    </r>
    <r>
      <rPr>
        <sz val="12"/>
        <color theme="1"/>
        <rFont val="Calibri"/>
        <family val="2"/>
        <scheme val="minor"/>
      </rPr>
      <t>)/(5</t>
    </r>
    <r>
      <rPr>
        <i/>
        <sz val="12"/>
        <color theme="1"/>
        <rFont val="Calibri"/>
        <family val="2"/>
        <scheme val="minor"/>
      </rPr>
      <t>Rc</t>
    </r>
    <r>
      <rPr>
        <sz val="12"/>
        <color theme="1"/>
        <rFont val="Calibri"/>
        <family val="2"/>
        <scheme val="minor"/>
      </rPr>
      <t>/36))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</si>
</sst>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"/>
    <numFmt numFmtId="165" formatCode="0.0000"/>
    <numFmt numFmtId="166" formatCode="0.0000000"/>
    <numFmt numFmtId="167" formatCode="0.00000000E+00"/>
    <numFmt numFmtId="168" formatCode="0.000000000E+00"/>
  </numFmts>
  <fonts count="22" x14ac:knownFonts="1"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Symbol"/>
      <charset val="2"/>
    </font>
    <font>
      <i/>
      <sz val="14"/>
      <color theme="1"/>
      <name val="Symbol"/>
      <charset val="2"/>
    </font>
    <font>
      <vertAlign val="subscript"/>
      <sz val="14"/>
      <color theme="1"/>
      <name val="Calibri (Body)"/>
    </font>
    <font>
      <vertAlign val="superscript"/>
      <sz val="14"/>
      <color theme="1"/>
      <name val="Calibri (Body)"/>
    </font>
    <font>
      <sz val="14"/>
      <color theme="1"/>
      <name val="Calibri"/>
      <family val="2"/>
      <charset val="2"/>
    </font>
    <font>
      <vertAlign val="subscript"/>
      <sz val="14"/>
      <color theme="1"/>
      <name val="Symbol"/>
      <charset val="2"/>
    </font>
    <font>
      <sz val="12"/>
      <color theme="1"/>
      <name val="Symbol"/>
      <charset val="2"/>
    </font>
    <font>
      <vertAlign val="subscript"/>
      <sz val="14"/>
      <color theme="1"/>
      <name val="Calibri"/>
      <family val="2"/>
    </font>
    <font>
      <sz val="14"/>
      <color theme="1"/>
      <name val="Calibri (Body)"/>
    </font>
    <font>
      <i/>
      <sz val="14"/>
      <color theme="1"/>
      <name val="Calibri (Body)"/>
    </font>
    <font>
      <sz val="12"/>
      <color theme="1"/>
      <name val="Calibri"/>
      <family val="2"/>
      <charset val="2"/>
      <scheme val="minor"/>
    </font>
    <font>
      <sz val="14"/>
      <color theme="1"/>
      <name val="Calibri"/>
      <family val="2"/>
      <charset val="2"/>
      <scheme val="minor"/>
    </font>
    <font>
      <i/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4"/>
      <color rgb="FFFF0000"/>
      <name val="Calibri"/>
      <family val="2"/>
      <scheme val="minor"/>
    </font>
    <font>
      <sz val="12"/>
      <color rgb="FFFF0000"/>
      <name val="Arial"/>
      <family val="2"/>
    </font>
    <font>
      <i/>
      <sz val="12"/>
      <color theme="1"/>
      <name val="Symbol"/>
      <charset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0" xfId="0" applyFont="1"/>
    <xf numFmtId="14" fontId="2" fillId="0" borderId="0" xfId="0" applyNumberFormat="1" applyFont="1"/>
    <xf numFmtId="0" fontId="5" fillId="0" borderId="0" xfId="0" applyFont="1"/>
    <xf numFmtId="0" fontId="2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2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165" fontId="2" fillId="0" borderId="0" xfId="0" applyNumberFormat="1" applyFont="1" applyAlignment="1">
      <alignment horizontal="center"/>
    </xf>
    <xf numFmtId="0" fontId="2" fillId="0" borderId="0" xfId="0" applyFont="1" applyAlignment="1">
      <alignment horizontal="right"/>
    </xf>
    <xf numFmtId="0" fontId="15" fillId="0" borderId="1" xfId="0" applyFont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2" fontId="2" fillId="0" borderId="0" xfId="0" applyNumberFormat="1" applyFont="1"/>
    <xf numFmtId="14" fontId="2" fillId="0" borderId="0" xfId="0" applyNumberFormat="1" applyFont="1" applyAlignment="1">
      <alignment horizontal="left"/>
    </xf>
    <xf numFmtId="0" fontId="16" fillId="0" borderId="1" xfId="0" applyFont="1" applyBorder="1" applyAlignment="1">
      <alignment horizontal="center"/>
    </xf>
    <xf numFmtId="0" fontId="0" fillId="0" borderId="0" xfId="0" applyBorder="1"/>
    <xf numFmtId="0" fontId="5" fillId="0" borderId="0" xfId="0" applyFont="1" applyAlignment="1">
      <alignment horizontal="center"/>
    </xf>
    <xf numFmtId="2" fontId="0" fillId="0" borderId="0" xfId="0" applyNumberFormat="1" applyAlignment="1">
      <alignment horizontal="center"/>
    </xf>
    <xf numFmtId="0" fontId="9" fillId="0" borderId="1" xfId="0" applyFont="1" applyBorder="1" applyAlignment="1">
      <alignment horizontal="center"/>
    </xf>
    <xf numFmtId="0" fontId="4" fillId="0" borderId="0" xfId="0" applyFont="1"/>
    <xf numFmtId="0" fontId="2" fillId="0" borderId="0" xfId="0" applyFont="1" applyAlignment="1">
      <alignment horizontal="left"/>
    </xf>
    <xf numFmtId="0" fontId="2" fillId="2" borderId="0" xfId="0" applyFont="1" applyFill="1" applyAlignment="1">
      <alignment horizontal="center"/>
    </xf>
    <xf numFmtId="0" fontId="0" fillId="0" borderId="0" xfId="0" applyFill="1"/>
    <xf numFmtId="0" fontId="2" fillId="0" borderId="0" xfId="0" applyFont="1" applyFill="1" applyAlignment="1">
      <alignment horizontal="left"/>
    </xf>
    <xf numFmtId="0" fontId="0" fillId="0" borderId="0" xfId="0" applyAlignment="1">
      <alignment horizontal="center"/>
    </xf>
    <xf numFmtId="0" fontId="2" fillId="0" borderId="0" xfId="0" applyFont="1" applyFill="1" applyAlignment="1">
      <alignment horizontal="center"/>
    </xf>
    <xf numFmtId="167" fontId="0" fillId="0" borderId="0" xfId="0" applyNumberFormat="1" applyAlignment="1">
      <alignment horizontal="center"/>
    </xf>
    <xf numFmtId="168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2" fillId="0" borderId="1" xfId="0" applyFont="1" applyFill="1" applyBorder="1" applyAlignment="1">
      <alignment horizontal="center"/>
    </xf>
    <xf numFmtId="165" fontId="19" fillId="0" borderId="0" xfId="0" applyNumberFormat="1" applyFont="1" applyAlignment="1">
      <alignment horizontal="center"/>
    </xf>
    <xf numFmtId="165" fontId="18" fillId="0" borderId="0" xfId="0" applyNumberFormat="1" applyFont="1" applyAlignment="1">
      <alignment horizontal="center"/>
    </xf>
    <xf numFmtId="166" fontId="18" fillId="0" borderId="0" xfId="0" applyNumberFormat="1" applyFont="1" applyAlignment="1">
      <alignment horizontal="center"/>
    </xf>
    <xf numFmtId="2" fontId="18" fillId="0" borderId="0" xfId="0" applyNumberFormat="1" applyFont="1" applyAlignment="1">
      <alignment horizontal="center"/>
    </xf>
    <xf numFmtId="2" fontId="20" fillId="0" borderId="0" xfId="0" applyNumberFormat="1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/>
    <xf numFmtId="0" fontId="4" fillId="0" borderId="0" xfId="0" applyFont="1" applyAlignment="1">
      <alignment horizontal="center"/>
    </xf>
    <xf numFmtId="0" fontId="0" fillId="0" borderId="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766930-078B-D648-9547-95B63B46789A}">
  <dimension ref="A1:R88"/>
  <sheetViews>
    <sheetView tabSelected="1" workbookViewId="0">
      <selection activeCell="H4" sqref="H4"/>
    </sheetView>
  </sheetViews>
  <sheetFormatPr baseColWidth="10" defaultRowHeight="16" x14ac:dyDescent="0.2"/>
  <cols>
    <col min="1" max="1" width="16.5" customWidth="1"/>
    <col min="2" max="2" width="10" customWidth="1"/>
    <col min="3" max="3" width="11.83203125" customWidth="1"/>
    <col min="4" max="4" width="10.83203125" customWidth="1"/>
    <col min="6" max="6" width="9.6640625" customWidth="1"/>
    <col min="7" max="7" width="13" customWidth="1"/>
    <col min="8" max="8" width="10.1640625" customWidth="1"/>
    <col min="9" max="9" width="12.5" customWidth="1"/>
    <col min="10" max="10" width="9.33203125" customWidth="1"/>
    <col min="11" max="11" width="18.6640625" customWidth="1"/>
    <col min="12" max="12" width="20.83203125" customWidth="1"/>
    <col min="13" max="13" width="23" customWidth="1"/>
    <col min="14" max="14" width="19.6640625" customWidth="1"/>
    <col min="15" max="15" width="10.1640625" customWidth="1"/>
    <col min="16" max="16" width="9.1640625" customWidth="1"/>
  </cols>
  <sheetData>
    <row r="1" spans="1:18" ht="19" x14ac:dyDescent="0.25">
      <c r="A1" s="20" t="s">
        <v>0</v>
      </c>
      <c r="B1" s="1"/>
      <c r="C1" s="20" t="s">
        <v>128</v>
      </c>
      <c r="D1" s="1"/>
      <c r="E1" s="1"/>
      <c r="F1" s="1"/>
      <c r="G1" s="1"/>
      <c r="H1" s="1"/>
      <c r="I1" s="1"/>
      <c r="J1" s="1"/>
    </row>
    <row r="2" spans="1:18" ht="19" x14ac:dyDescent="0.25">
      <c r="A2" s="1" t="s">
        <v>1</v>
      </c>
      <c r="B2" s="1"/>
      <c r="C2" s="1"/>
      <c r="D2" s="1"/>
      <c r="E2" s="1"/>
      <c r="F2" s="1"/>
      <c r="H2" s="1" t="s">
        <v>36</v>
      </c>
      <c r="I2" s="1"/>
      <c r="J2" s="1"/>
    </row>
    <row r="3" spans="1:18" ht="19" x14ac:dyDescent="0.25">
      <c r="A3" s="1" t="s">
        <v>22</v>
      </c>
      <c r="B3" s="1"/>
      <c r="C3" s="1"/>
      <c r="D3" s="1"/>
      <c r="E3" s="1"/>
      <c r="F3" s="1"/>
      <c r="H3" s="14">
        <v>44422</v>
      </c>
      <c r="I3" s="1"/>
      <c r="J3" s="1"/>
    </row>
    <row r="4" spans="1:18" ht="19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18" ht="19" x14ac:dyDescent="0.25">
      <c r="A5" s="1" t="s">
        <v>23</v>
      </c>
      <c r="B5" s="1"/>
      <c r="C5" s="1"/>
      <c r="D5" s="10" t="s">
        <v>118</v>
      </c>
      <c r="E5" s="4">
        <v>0.84540000000000004</v>
      </c>
      <c r="F5" s="1" t="s">
        <v>31</v>
      </c>
      <c r="G5" s="1"/>
      <c r="H5" s="1"/>
      <c r="I5" s="1"/>
      <c r="J5" s="1"/>
    </row>
    <row r="6" spans="1:18" ht="19" x14ac:dyDescent="0.25">
      <c r="A6" s="1" t="s">
        <v>119</v>
      </c>
      <c r="B6" s="2"/>
      <c r="C6" s="1"/>
      <c r="D6" s="1"/>
      <c r="E6" s="1"/>
      <c r="F6" s="1"/>
      <c r="G6" s="3"/>
      <c r="H6" s="1"/>
      <c r="I6" s="1"/>
      <c r="J6" s="1"/>
    </row>
    <row r="7" spans="1:18" ht="19" x14ac:dyDescent="0.25">
      <c r="A7" s="1"/>
      <c r="B7" s="1"/>
      <c r="C7" s="1"/>
      <c r="D7" s="1"/>
      <c r="E7" s="1"/>
      <c r="F7" s="1"/>
      <c r="G7" s="1"/>
      <c r="H7" s="1"/>
      <c r="I7" s="1"/>
      <c r="J7" s="1"/>
      <c r="L7" s="29" t="s">
        <v>143</v>
      </c>
      <c r="M7" s="27">
        <v>6.6260701499999998E-34</v>
      </c>
      <c r="N7" t="s">
        <v>153</v>
      </c>
    </row>
    <row r="8" spans="1:18" ht="22" x14ac:dyDescent="0.25">
      <c r="A8" s="1" t="s">
        <v>147</v>
      </c>
      <c r="B8" s="1" t="s">
        <v>151</v>
      </c>
      <c r="C8" s="1"/>
      <c r="D8" s="1" t="s">
        <v>152</v>
      </c>
      <c r="E8" s="1"/>
      <c r="F8" s="1"/>
      <c r="G8" s="1"/>
      <c r="H8" s="1"/>
      <c r="I8" s="1"/>
      <c r="J8" s="1"/>
      <c r="L8" s="29" t="s">
        <v>144</v>
      </c>
      <c r="M8" s="25">
        <v>299792458</v>
      </c>
      <c r="N8" t="s">
        <v>142</v>
      </c>
    </row>
    <row r="9" spans="1:18" ht="22" x14ac:dyDescent="0.25">
      <c r="A9" s="10" t="s">
        <v>37</v>
      </c>
      <c r="B9" s="1">
        <v>1.0973732E-2</v>
      </c>
      <c r="C9" s="1" t="s">
        <v>121</v>
      </c>
      <c r="D9" s="1" t="s">
        <v>148</v>
      </c>
      <c r="L9" s="29" t="s">
        <v>146</v>
      </c>
      <c r="M9" s="28">
        <v>1.6021766339999999E-16</v>
      </c>
      <c r="N9" t="s">
        <v>145</v>
      </c>
    </row>
    <row r="10" spans="1:18" ht="19" x14ac:dyDescent="0.25">
      <c r="B10" s="1" t="s">
        <v>38</v>
      </c>
      <c r="D10" s="1" t="s">
        <v>149</v>
      </c>
    </row>
    <row r="12" spans="1:18" ht="19" x14ac:dyDescent="0.25">
      <c r="A12" s="1" t="s">
        <v>154</v>
      </c>
      <c r="B12" s="1"/>
      <c r="L12" s="1" t="s">
        <v>137</v>
      </c>
    </row>
    <row r="13" spans="1:18" ht="22" x14ac:dyDescent="0.25">
      <c r="C13" s="1" t="s">
        <v>122</v>
      </c>
      <c r="D13" s="1"/>
    </row>
    <row r="14" spans="1:18" ht="19" x14ac:dyDescent="0.25">
      <c r="B14" s="1"/>
      <c r="C14" s="1" t="s">
        <v>120</v>
      </c>
      <c r="D14" s="1"/>
      <c r="E14" s="1"/>
      <c r="F14" s="1"/>
      <c r="G14" s="1"/>
      <c r="H14" s="1"/>
      <c r="I14" s="1"/>
      <c r="J14" s="1"/>
      <c r="L14" s="4" t="s">
        <v>42</v>
      </c>
      <c r="M14" s="1"/>
      <c r="N14" s="4" t="s">
        <v>42</v>
      </c>
    </row>
    <row r="15" spans="1:18" ht="16" customHeight="1" x14ac:dyDescent="0.25">
      <c r="A15" s="38" t="s">
        <v>159</v>
      </c>
      <c r="B15" s="4"/>
      <c r="C15" s="4" t="s">
        <v>20</v>
      </c>
      <c r="D15" s="4" t="s">
        <v>21</v>
      </c>
      <c r="E15" s="4"/>
      <c r="F15" s="4"/>
      <c r="G15" s="4" t="s">
        <v>24</v>
      </c>
      <c r="H15" s="4"/>
      <c r="I15" s="4" t="s">
        <v>25</v>
      </c>
      <c r="J15" s="4"/>
      <c r="K15" s="25" t="s">
        <v>161</v>
      </c>
      <c r="L15" s="4" t="s">
        <v>43</v>
      </c>
      <c r="M15" s="4" t="s">
        <v>45</v>
      </c>
      <c r="N15" s="4" t="s">
        <v>43</v>
      </c>
      <c r="P15" s="4" t="s">
        <v>21</v>
      </c>
      <c r="Q15" s="4" t="s">
        <v>139</v>
      </c>
    </row>
    <row r="16" spans="1:18" ht="22" x14ac:dyDescent="0.25">
      <c r="A16" s="38" t="s">
        <v>160</v>
      </c>
      <c r="B16" s="4" t="s">
        <v>84</v>
      </c>
      <c r="C16" s="4" t="s">
        <v>4</v>
      </c>
      <c r="D16" s="4" t="s">
        <v>4</v>
      </c>
      <c r="E16" s="4" t="s">
        <v>4</v>
      </c>
      <c r="F16" s="4" t="s">
        <v>5</v>
      </c>
      <c r="G16" s="4" t="s">
        <v>26</v>
      </c>
      <c r="H16" s="5" t="s">
        <v>27</v>
      </c>
      <c r="I16" s="4" t="s">
        <v>28</v>
      </c>
      <c r="J16" s="5" t="s">
        <v>29</v>
      </c>
      <c r="K16" s="4" t="s">
        <v>163</v>
      </c>
      <c r="L16" s="4" t="s">
        <v>123</v>
      </c>
      <c r="M16" s="1" t="s">
        <v>44</v>
      </c>
      <c r="N16" s="4" t="s">
        <v>40</v>
      </c>
      <c r="P16" s="4" t="s">
        <v>140</v>
      </c>
      <c r="Q16" s="4" t="s">
        <v>141</v>
      </c>
      <c r="R16" s="21" t="s">
        <v>156</v>
      </c>
    </row>
    <row r="17" spans="1:18" ht="19" x14ac:dyDescent="0.25">
      <c r="A17" s="6" t="s">
        <v>2</v>
      </c>
      <c r="B17" s="6" t="s">
        <v>74</v>
      </c>
      <c r="C17" s="6" t="s">
        <v>35</v>
      </c>
      <c r="D17" s="6" t="s">
        <v>35</v>
      </c>
      <c r="E17" s="6" t="s">
        <v>39</v>
      </c>
      <c r="F17" s="6" t="s">
        <v>7</v>
      </c>
      <c r="G17" s="6" t="s">
        <v>6</v>
      </c>
      <c r="H17" s="6" t="s">
        <v>8</v>
      </c>
      <c r="I17" s="6" t="s">
        <v>6</v>
      </c>
      <c r="J17" s="6" t="s">
        <v>8</v>
      </c>
      <c r="K17" s="39" t="s">
        <v>162</v>
      </c>
      <c r="L17" s="6" t="s">
        <v>32</v>
      </c>
      <c r="M17" s="19" t="s">
        <v>34</v>
      </c>
      <c r="N17" s="6" t="s">
        <v>33</v>
      </c>
      <c r="O17" s="11" t="s">
        <v>41</v>
      </c>
      <c r="P17" s="6" t="s">
        <v>138</v>
      </c>
      <c r="Q17" s="6" t="s">
        <v>138</v>
      </c>
      <c r="R17" s="30" t="s">
        <v>157</v>
      </c>
    </row>
    <row r="18" spans="1:18" ht="20" x14ac:dyDescent="0.25">
      <c r="A18" s="4" t="s">
        <v>9</v>
      </c>
      <c r="B18" s="4" t="s">
        <v>75</v>
      </c>
      <c r="C18" s="4">
        <v>40.08</v>
      </c>
      <c r="D18" s="4">
        <v>40.090000000000003</v>
      </c>
      <c r="E18" s="4">
        <v>20</v>
      </c>
      <c r="F18" s="4" t="s">
        <v>30</v>
      </c>
      <c r="G18" s="4">
        <v>23.4</v>
      </c>
      <c r="H18" s="31">
        <f>$E$5*SIN(PI()*G18/180)</f>
        <v>0.3357488267426435</v>
      </c>
      <c r="I18" s="4">
        <v>36.700000000000003</v>
      </c>
      <c r="J18" s="31">
        <f>$E$5*(2/3)*SIN(PI()*I18/180)</f>
        <v>0.33682153283540373</v>
      </c>
      <c r="K18" s="18">
        <v>19</v>
      </c>
      <c r="L18" s="32">
        <f>SQRT((1/J18)/(3*$B$9/4))</f>
        <v>18.992943202045915</v>
      </c>
      <c r="M18" s="33">
        <f>$B$9/(1+(1/(1822*C18)))</f>
        <v>1.0973581729989391E-2</v>
      </c>
      <c r="N18" s="32">
        <f>SQRT((1/J18)/(3*M18/4))</f>
        <v>18.993073244363728</v>
      </c>
      <c r="O18" s="32">
        <f>E18-N18</f>
        <v>1.0069267556362718</v>
      </c>
      <c r="P18" s="34">
        <f>$M$7*$M$8/(J18*0.000000001*$M$9)</f>
        <v>3.6810057061817441</v>
      </c>
      <c r="Q18" s="35">
        <v>3.69</v>
      </c>
      <c r="R18" s="34">
        <f>100*(Q18-P18)/Q18</f>
        <v>0.24374779995273427</v>
      </c>
    </row>
    <row r="19" spans="1:18" ht="19" x14ac:dyDescent="0.25">
      <c r="A19" s="4" t="s">
        <v>10</v>
      </c>
      <c r="B19" s="4" t="s">
        <v>76</v>
      </c>
      <c r="C19" s="4">
        <v>44.96</v>
      </c>
      <c r="D19" s="4">
        <v>44.1</v>
      </c>
      <c r="E19" s="4">
        <v>21</v>
      </c>
      <c r="F19" s="21" t="s">
        <v>150</v>
      </c>
      <c r="G19" s="4"/>
      <c r="H19" s="31"/>
      <c r="I19" s="4"/>
      <c r="J19" s="31"/>
      <c r="K19" s="18"/>
      <c r="L19" s="32"/>
      <c r="M19" s="33"/>
      <c r="N19" s="32"/>
      <c r="O19" s="32"/>
      <c r="P19" s="34"/>
      <c r="Q19" s="36"/>
      <c r="R19" s="37"/>
    </row>
    <row r="20" spans="1:18" ht="20" x14ac:dyDescent="0.25">
      <c r="A20" s="4" t="s">
        <v>11</v>
      </c>
      <c r="B20" s="4" t="s">
        <v>77</v>
      </c>
      <c r="C20" s="4">
        <v>47.88</v>
      </c>
      <c r="D20" s="4">
        <v>48.1</v>
      </c>
      <c r="E20" s="4">
        <v>22</v>
      </c>
      <c r="F20" s="4" t="s">
        <v>30</v>
      </c>
      <c r="G20" s="4">
        <v>19.100000000000001</v>
      </c>
      <c r="H20" s="31">
        <f t="shared" ref="H20:H28" si="0">$E$5*SIN(PI()*G20/180)</f>
        <v>0.27663001179693447</v>
      </c>
      <c r="I20" s="4">
        <v>29.3</v>
      </c>
      <c r="J20" s="31">
        <f t="shared" ref="J20:J28" si="1">$E$5*(2/3)*SIN(PI()*I20/180)</f>
        <v>0.27581594980564977</v>
      </c>
      <c r="K20" s="18">
        <v>20.99</v>
      </c>
      <c r="L20" s="32">
        <f>SQRT((1/J20)/(3*$B$9/4))</f>
        <v>20.988553324889359</v>
      </c>
      <c r="M20" s="33">
        <f>$B$9/(1+(1/(1822*C20)))</f>
        <v>1.0973606209785696E-2</v>
      </c>
      <c r="N20" s="32">
        <f>SQRT((1/J20)/(3*M20/4))</f>
        <v>20.988673620214538</v>
      </c>
      <c r="O20" s="32">
        <f>E20-N20</f>
        <v>1.0113263797854621</v>
      </c>
      <c r="P20" s="34">
        <f>$M$7*$M$8/(J20*0.000000001*$M$9)</f>
        <v>4.4951787059654871</v>
      </c>
      <c r="Q20" s="36">
        <v>4.51</v>
      </c>
      <c r="R20" s="34">
        <f t="shared" ref="R20:R28" si="2">100*(Q20-P20)/Q20</f>
        <v>0.32863179677411775</v>
      </c>
    </row>
    <row r="21" spans="1:18" ht="20" x14ac:dyDescent="0.25">
      <c r="A21" s="4" t="s">
        <v>12</v>
      </c>
      <c r="B21" s="4" t="s">
        <v>78</v>
      </c>
      <c r="C21" s="4">
        <v>50.94</v>
      </c>
      <c r="D21" s="4">
        <v>51.06</v>
      </c>
      <c r="E21" s="4">
        <v>23</v>
      </c>
      <c r="F21" s="4" t="s">
        <v>30</v>
      </c>
      <c r="G21" s="4">
        <v>17.350000000000001</v>
      </c>
      <c r="H21" s="31">
        <f t="shared" si="0"/>
        <v>0.25210499815378945</v>
      </c>
      <c r="I21" s="4">
        <v>26.55</v>
      </c>
      <c r="J21" s="31">
        <f t="shared" si="1"/>
        <v>0.25191715061024383</v>
      </c>
      <c r="K21" s="18">
        <v>21.96</v>
      </c>
      <c r="L21" s="32">
        <f>SQRT((1/J21)/(3*$B$9/4))</f>
        <v>21.961567056930701</v>
      </c>
      <c r="M21" s="33">
        <f>$B$9/(1+(1/(1822*C21)))</f>
        <v>1.0973613766006906E-2</v>
      </c>
      <c r="N21" s="32">
        <f>SQRT((1/J21)/(3*M21/4))</f>
        <v>21.96168536785493</v>
      </c>
      <c r="O21" s="32">
        <f>E21-N21</f>
        <v>1.0383146321450702</v>
      </c>
      <c r="P21" s="34">
        <f>$M$7*$M$8/(J21*0.000000001*$M$9)</f>
        <v>4.9216259445957169</v>
      </c>
      <c r="Q21" s="36">
        <v>4.95</v>
      </c>
      <c r="R21" s="34">
        <f t="shared" si="2"/>
        <v>0.57321324049057132</v>
      </c>
    </row>
    <row r="22" spans="1:18" ht="20" x14ac:dyDescent="0.25">
      <c r="A22" s="4" t="s">
        <v>13</v>
      </c>
      <c r="B22" s="4" t="s">
        <v>81</v>
      </c>
      <c r="C22" s="7">
        <v>52</v>
      </c>
      <c r="D22" s="8">
        <v>52</v>
      </c>
      <c r="E22" s="4">
        <v>24</v>
      </c>
      <c r="F22" s="4" t="s">
        <v>30</v>
      </c>
      <c r="G22" s="4">
        <v>15.75</v>
      </c>
      <c r="H22" s="31">
        <f t="shared" si="0"/>
        <v>0.22947575631593378</v>
      </c>
      <c r="I22" s="4">
        <v>24.1</v>
      </c>
      <c r="J22" s="31">
        <f t="shared" si="1"/>
        <v>0.23013504747094851</v>
      </c>
      <c r="K22" s="18">
        <v>22.98</v>
      </c>
      <c r="L22" s="32">
        <f>SQRT((1/J22)/(3*$B$9/4))</f>
        <v>22.977396158123852</v>
      </c>
      <c r="M22" s="33">
        <f>$B$9/(1+(1/(1822*C22)))</f>
        <v>1.0973616176135945E-2</v>
      </c>
      <c r="N22" s="32">
        <f>SQRT((1/J22)/(3*M22/4))</f>
        <v>22.977517418232821</v>
      </c>
      <c r="O22" s="32">
        <f>E22-N22</f>
        <v>1.0224825817671785</v>
      </c>
      <c r="P22" s="34">
        <f>$M$7*$M$8/(J22*0.000000001*$M$9)</f>
        <v>5.3874540099700212</v>
      </c>
      <c r="Q22" s="36">
        <v>5.41</v>
      </c>
      <c r="R22" s="34">
        <f t="shared" si="2"/>
        <v>0.41674658096079342</v>
      </c>
    </row>
    <row r="23" spans="1:18" ht="20" x14ac:dyDescent="0.25">
      <c r="A23" s="4" t="s">
        <v>14</v>
      </c>
      <c r="B23" s="4" t="s">
        <v>82</v>
      </c>
      <c r="C23" s="4">
        <v>54.94</v>
      </c>
      <c r="D23" s="4">
        <v>54.93</v>
      </c>
      <c r="E23" s="4">
        <v>25</v>
      </c>
      <c r="F23" s="4" t="s">
        <v>30</v>
      </c>
      <c r="G23" s="4">
        <v>14.5</v>
      </c>
      <c r="H23" s="31">
        <f t="shared" si="0"/>
        <v>0.2116712554276248</v>
      </c>
      <c r="I23" s="4">
        <v>22</v>
      </c>
      <c r="J23" s="31">
        <f t="shared" si="1"/>
        <v>0.211128276049208</v>
      </c>
      <c r="K23" s="18">
        <v>23.99</v>
      </c>
      <c r="L23" s="32">
        <f>SQRT((1/J23)/(3*$B$9/4))</f>
        <v>23.989378278649962</v>
      </c>
      <c r="M23" s="33">
        <f>$B$9/(1+(1/(1822*C23)))</f>
        <v>1.0973622374147568E-2</v>
      </c>
      <c r="N23" s="32">
        <f>SQRT((1/J23)/(3*M23/4))</f>
        <v>23.989498104601022</v>
      </c>
      <c r="O23" s="32">
        <f>E23-N23</f>
        <v>1.0105018953989777</v>
      </c>
      <c r="P23" s="34">
        <f>$M$7*$M$8/(J23*0.000000001*$M$9)</f>
        <v>5.8724582397624028</v>
      </c>
      <c r="Q23" s="34">
        <v>5.9</v>
      </c>
      <c r="R23" s="34">
        <f t="shared" si="2"/>
        <v>0.46680949555250129</v>
      </c>
    </row>
    <row r="24" spans="1:18" ht="20" x14ac:dyDescent="0.25">
      <c r="A24" s="4" t="s">
        <v>15</v>
      </c>
      <c r="B24" s="4" t="s">
        <v>83</v>
      </c>
      <c r="C24" s="4">
        <v>55.85</v>
      </c>
      <c r="D24" s="4">
        <v>55.85</v>
      </c>
      <c r="E24" s="4">
        <v>26</v>
      </c>
      <c r="F24" s="4" t="s">
        <v>30</v>
      </c>
      <c r="G24" s="4">
        <v>13.3</v>
      </c>
      <c r="H24" s="31">
        <f t="shared" si="0"/>
        <v>0.1944840478188235</v>
      </c>
      <c r="I24" s="4">
        <v>20.2</v>
      </c>
      <c r="J24" s="31">
        <f t="shared" si="1"/>
        <v>0.19461006495557412</v>
      </c>
      <c r="K24" s="18">
        <v>24.99</v>
      </c>
      <c r="L24" s="32">
        <f>SQRT((1/J24)/(3*$B$9/4))</f>
        <v>24.986736944849707</v>
      </c>
      <c r="M24" s="33">
        <f>$B$9/(1+(1/(1822*C24)))</f>
        <v>1.0973624160334592E-2</v>
      </c>
      <c r="N24" s="32">
        <f>SQRT((1/J24)/(3*M24/4))</f>
        <v>24.986859718998542</v>
      </c>
      <c r="O24" s="32">
        <f>E24-N24</f>
        <v>1.0131402810014585</v>
      </c>
      <c r="P24" s="34">
        <f>$M$7*$M$8/(J24*0.000000001*$M$9)</f>
        <v>6.3709037074471748</v>
      </c>
      <c r="Q24" s="34">
        <v>6.4</v>
      </c>
      <c r="R24" s="34">
        <f t="shared" si="2"/>
        <v>0.45462957113789892</v>
      </c>
    </row>
    <row r="25" spans="1:18" ht="20" x14ac:dyDescent="0.25">
      <c r="A25" s="4" t="s">
        <v>16</v>
      </c>
      <c r="B25" s="4" t="s">
        <v>85</v>
      </c>
      <c r="C25" s="22">
        <v>58.93</v>
      </c>
      <c r="D25" s="22">
        <v>58.97</v>
      </c>
      <c r="E25" s="4">
        <v>27</v>
      </c>
      <c r="F25" s="4" t="s">
        <v>30</v>
      </c>
      <c r="G25" s="4">
        <v>12.25</v>
      </c>
      <c r="H25" s="31">
        <f t="shared" si="0"/>
        <v>0.17937500404105966</v>
      </c>
      <c r="I25" s="4">
        <v>18.600000000000001</v>
      </c>
      <c r="J25" s="31">
        <f t="shared" si="1"/>
        <v>0.17976546672039223</v>
      </c>
      <c r="K25" s="18">
        <v>26</v>
      </c>
      <c r="L25" s="32">
        <f>SQRT((1/J25)/(3*$B$9/4))</f>
        <v>25.997947364939286</v>
      </c>
      <c r="M25" s="33">
        <f>$B$9/(1+(1/(1822*C25)))</f>
        <v>1.0973629796565307E-2</v>
      </c>
      <c r="N25" s="32">
        <f>SQRT((1/J25)/(3*M25/4))</f>
        <v>25.998068431230852</v>
      </c>
      <c r="O25" s="32">
        <f>E25-N25</f>
        <v>1.0019315687691481</v>
      </c>
      <c r="P25" s="34">
        <f>$M$7*$M$8/(J25*0.000000001*$M$9)</f>
        <v>6.8969975543770969</v>
      </c>
      <c r="Q25" s="36">
        <v>6.93</v>
      </c>
      <c r="R25" s="34">
        <f t="shared" si="2"/>
        <v>0.47622576656425364</v>
      </c>
    </row>
    <row r="26" spans="1:18" ht="20" x14ac:dyDescent="0.25">
      <c r="A26" s="4" t="s">
        <v>17</v>
      </c>
      <c r="B26" s="4" t="s">
        <v>86</v>
      </c>
      <c r="C26" s="22">
        <v>58.69</v>
      </c>
      <c r="D26" s="22">
        <v>58.68</v>
      </c>
      <c r="E26" s="4">
        <v>28</v>
      </c>
      <c r="F26" s="4" t="s">
        <v>30</v>
      </c>
      <c r="G26" s="4">
        <v>11.35</v>
      </c>
      <c r="H26" s="31">
        <f t="shared" si="0"/>
        <v>0.16637625630094721</v>
      </c>
      <c r="I26" s="4">
        <v>17.149999999999999</v>
      </c>
      <c r="J26" s="31">
        <f t="shared" si="1"/>
        <v>0.1661911554337728</v>
      </c>
      <c r="K26" s="18">
        <v>27.04</v>
      </c>
      <c r="L26" s="32">
        <f>SQRT((1/J26)/(3*$B$9/4))</f>
        <v>27.038851452877626</v>
      </c>
      <c r="M26" s="33">
        <f>$B$9/(1+(1/(1822*C26)))</f>
        <v>1.097362937863048E-2</v>
      </c>
      <c r="N26" s="32">
        <f>SQRT((1/J26)/(3*M26/4))</f>
        <v>27.03897788130816</v>
      </c>
      <c r="O26" s="32">
        <f>E26-N26</f>
        <v>0.96102211869184018</v>
      </c>
      <c r="P26" s="34">
        <f>$M$7*$M$8/(J26*0.000000001*$M$9)</f>
        <v>7.4603367495454949</v>
      </c>
      <c r="Q26" s="36">
        <v>7.48</v>
      </c>
      <c r="R26" s="34">
        <f t="shared" si="2"/>
        <v>0.26287767987306904</v>
      </c>
    </row>
    <row r="27" spans="1:18" ht="20" x14ac:dyDescent="0.25">
      <c r="A27" s="4" t="s">
        <v>18</v>
      </c>
      <c r="B27" s="4" t="s">
        <v>87</v>
      </c>
      <c r="C27" s="26">
        <v>63.55</v>
      </c>
      <c r="D27" s="26">
        <v>63.57</v>
      </c>
      <c r="E27" s="4">
        <v>29</v>
      </c>
      <c r="F27" s="4" t="s">
        <v>30</v>
      </c>
      <c r="G27" s="4">
        <v>10.55</v>
      </c>
      <c r="H27" s="31">
        <f t="shared" si="0"/>
        <v>0.15478725146814026</v>
      </c>
      <c r="I27" s="4">
        <v>15.95</v>
      </c>
      <c r="J27" s="31">
        <f t="shared" si="1"/>
        <v>0.15487637366930576</v>
      </c>
      <c r="K27" s="18">
        <v>28.01</v>
      </c>
      <c r="L27" s="32">
        <f>SQRT((1/J27)/(3*$B$9/4))</f>
        <v>28.009129258927899</v>
      </c>
      <c r="M27" s="33">
        <f>$B$9/(1+(1/(1822*C27)))</f>
        <v>1.097363722655414E-2</v>
      </c>
      <c r="N27" s="32">
        <f>SQRT((1/J27)/(3*M27/4))</f>
        <v>28.009250208614372</v>
      </c>
      <c r="O27" s="32">
        <f>E27-N27</f>
        <v>0.99074979138562824</v>
      </c>
      <c r="P27" s="34">
        <f>$M$7*$M$8/(J27*0.000000001*$M$9)</f>
        <v>8.0053655374145762</v>
      </c>
      <c r="Q27" s="36">
        <v>8.0500000000000007</v>
      </c>
      <c r="R27" s="34">
        <f t="shared" si="2"/>
        <v>0.55446537373198101</v>
      </c>
    </row>
    <row r="28" spans="1:18" ht="20" x14ac:dyDescent="0.25">
      <c r="A28" s="4" t="s">
        <v>19</v>
      </c>
      <c r="B28" s="4" t="s">
        <v>88</v>
      </c>
      <c r="C28" s="26">
        <v>65.39</v>
      </c>
      <c r="D28" s="26">
        <v>65.37</v>
      </c>
      <c r="E28" s="4">
        <v>30</v>
      </c>
      <c r="F28" s="4" t="s">
        <v>30</v>
      </c>
      <c r="G28" s="4">
        <v>9.85</v>
      </c>
      <c r="H28" s="31">
        <f t="shared" si="0"/>
        <v>0.14462204105357609</v>
      </c>
      <c r="I28" s="4">
        <v>14.85</v>
      </c>
      <c r="J28" s="31">
        <f t="shared" si="1"/>
        <v>0.14444469069775689</v>
      </c>
      <c r="K28" s="18">
        <v>29.01</v>
      </c>
      <c r="L28" s="32">
        <f>SQRT((1/J28)/(3*$B$9/4))</f>
        <v>29.002898441396667</v>
      </c>
      <c r="M28" s="33">
        <f>$B$9/(1+(1/(1822*C28)))</f>
        <v>1.0973639893348401E-2</v>
      </c>
      <c r="N28" s="32">
        <f>SQRT((1/J28)/(3*M28/4))</f>
        <v>29.003020158269219</v>
      </c>
      <c r="O28" s="32">
        <f>E28-N28</f>
        <v>0.99697984173078069</v>
      </c>
      <c r="P28" s="34">
        <f>$M$7*$M$8/(J28*0.000000001*$M$9)</f>
        <v>8.5835067965655334</v>
      </c>
      <c r="Q28" s="36">
        <v>8.64</v>
      </c>
      <c r="R28" s="34">
        <f t="shared" si="2"/>
        <v>0.6538565212322589</v>
      </c>
    </row>
    <row r="34" spans="1:15" ht="19" x14ac:dyDescent="0.25">
      <c r="H34" s="4"/>
      <c r="I34" s="1"/>
    </row>
    <row r="35" spans="1:15" s="1" customFormat="1" ht="19" x14ac:dyDescent="0.25">
      <c r="A35" s="20"/>
      <c r="C35" s="20" t="s">
        <v>129</v>
      </c>
      <c r="H35" s="4"/>
      <c r="I35" s="4"/>
    </row>
    <row r="36" spans="1:15" ht="19" x14ac:dyDescent="0.25">
      <c r="A36" s="1" t="s">
        <v>127</v>
      </c>
      <c r="H36" s="4"/>
      <c r="I36" s="1"/>
    </row>
    <row r="37" spans="1:15" ht="19" x14ac:dyDescent="0.25">
      <c r="A37" s="20" t="s">
        <v>3</v>
      </c>
      <c r="H37" s="4"/>
      <c r="I37" s="5"/>
      <c r="N37" s="1"/>
    </row>
    <row r="38" spans="1:15" ht="19" x14ac:dyDescent="0.25">
      <c r="H38" s="16"/>
      <c r="I38" s="16"/>
      <c r="L38" s="4" t="s">
        <v>42</v>
      </c>
      <c r="M38" s="1"/>
      <c r="N38" s="4" t="s">
        <v>42</v>
      </c>
      <c r="O38" s="1"/>
    </row>
    <row r="39" spans="1:15" ht="19" x14ac:dyDescent="0.25">
      <c r="A39" s="4"/>
      <c r="B39" s="4"/>
      <c r="C39" s="4" t="s">
        <v>20</v>
      </c>
      <c r="D39" s="4"/>
      <c r="E39" s="4"/>
      <c r="F39" s="4"/>
      <c r="K39" s="25" t="s">
        <v>161</v>
      </c>
      <c r="L39" s="4" t="s">
        <v>43</v>
      </c>
      <c r="M39" s="4" t="s">
        <v>45</v>
      </c>
      <c r="N39" s="4" t="s">
        <v>43</v>
      </c>
      <c r="O39" s="1"/>
    </row>
    <row r="40" spans="1:15" ht="19" x14ac:dyDescent="0.25">
      <c r="A40" s="4"/>
      <c r="B40" s="4"/>
      <c r="C40" s="4" t="s">
        <v>4</v>
      </c>
      <c r="D40" s="4" t="s">
        <v>4</v>
      </c>
      <c r="E40" s="4" t="s">
        <v>5</v>
      </c>
      <c r="F40" s="17" t="s">
        <v>125</v>
      </c>
      <c r="K40" s="4" t="s">
        <v>163</v>
      </c>
      <c r="L40" s="4" t="s">
        <v>123</v>
      </c>
      <c r="M40" s="1" t="s">
        <v>44</v>
      </c>
      <c r="N40" s="4" t="s">
        <v>40</v>
      </c>
      <c r="O40" s="1"/>
    </row>
    <row r="41" spans="1:15" ht="19" x14ac:dyDescent="0.25">
      <c r="A41" s="6" t="s">
        <v>2</v>
      </c>
      <c r="B41" s="6" t="s">
        <v>74</v>
      </c>
      <c r="C41" s="6" t="s">
        <v>35</v>
      </c>
      <c r="D41" s="6" t="s">
        <v>39</v>
      </c>
      <c r="E41" s="6" t="s">
        <v>7</v>
      </c>
      <c r="F41" s="6" t="s">
        <v>8</v>
      </c>
      <c r="K41" s="39" t="s">
        <v>162</v>
      </c>
      <c r="L41" s="6" t="s">
        <v>32</v>
      </c>
      <c r="M41" s="19" t="s">
        <v>34</v>
      </c>
      <c r="N41" s="6" t="s">
        <v>33</v>
      </c>
      <c r="O41" s="15" t="s">
        <v>124</v>
      </c>
    </row>
    <row r="42" spans="1:15" ht="20" x14ac:dyDescent="0.25">
      <c r="A42" s="4" t="s">
        <v>46</v>
      </c>
      <c r="B42" s="4" t="s">
        <v>89</v>
      </c>
      <c r="C42" s="1">
        <v>26.98</v>
      </c>
      <c r="D42" s="4">
        <v>13</v>
      </c>
      <c r="E42" s="4" t="s">
        <v>30</v>
      </c>
      <c r="F42" s="4">
        <v>0.83640000000000003</v>
      </c>
      <c r="G42" s="1"/>
      <c r="H42" s="1"/>
      <c r="I42" s="1"/>
      <c r="K42" s="25">
        <v>12.05</v>
      </c>
      <c r="L42" s="32">
        <f>SQRT((1/F42)/(3*$B$9/4))</f>
        <v>12.052723161861053</v>
      </c>
      <c r="M42" s="33">
        <f>$B$9/(1+(1/(1822*C42)))</f>
        <v>1.097350876864416E-2</v>
      </c>
      <c r="N42" s="32">
        <f>SQRT((1/F42)/(3*M42/4))</f>
        <v>12.052845754010317</v>
      </c>
      <c r="O42" s="34">
        <f>D42-N42</f>
        <v>0.94715424598968312</v>
      </c>
    </row>
    <row r="43" spans="1:15" ht="20" x14ac:dyDescent="0.25">
      <c r="A43" s="4" t="s">
        <v>47</v>
      </c>
      <c r="B43" s="4" t="s">
        <v>90</v>
      </c>
      <c r="C43" s="1">
        <v>28.09</v>
      </c>
      <c r="D43" s="4">
        <v>14</v>
      </c>
      <c r="E43" s="4" t="s">
        <v>30</v>
      </c>
      <c r="F43" s="4">
        <v>0.71419999999999995</v>
      </c>
      <c r="G43" s="1"/>
      <c r="H43" s="1"/>
      <c r="I43" s="1"/>
      <c r="K43" s="25">
        <v>13.04</v>
      </c>
      <c r="L43" s="32">
        <f>SQRT((1/F43)/(3*$B$9/4))</f>
        <v>13.043143444444736</v>
      </c>
      <c r="M43" s="33">
        <f>$B$9/(1+(1/(1822*C43)))</f>
        <v>1.097351758964678E-2</v>
      </c>
      <c r="N43" s="32">
        <f>SQRT((1/F43)/(3*M43/4))</f>
        <v>13.04327086809489</v>
      </c>
      <c r="O43" s="34">
        <f>D43-N43</f>
        <v>0.95672913190511011</v>
      </c>
    </row>
    <row r="44" spans="1:15" ht="20" x14ac:dyDescent="0.25">
      <c r="A44" s="12" t="s">
        <v>48</v>
      </c>
      <c r="B44" s="12" t="s">
        <v>91</v>
      </c>
      <c r="C44" s="1">
        <v>35.450000000000003</v>
      </c>
      <c r="D44" s="4">
        <v>17</v>
      </c>
      <c r="E44" s="4" t="s">
        <v>30</v>
      </c>
      <c r="F44" s="9">
        <v>0.47499999999999998</v>
      </c>
      <c r="G44" s="1"/>
      <c r="H44" s="1"/>
      <c r="I44" s="1"/>
      <c r="K44" s="18">
        <v>16</v>
      </c>
      <c r="L44" s="32">
        <f>SQRT((1/F44)/(3*$B$9/4))</f>
        <v>15.993569012154374</v>
      </c>
      <c r="M44" s="33">
        <f>$B$9/(1+(1/(1822*C44)))</f>
        <v>1.0973562104054906E-2</v>
      </c>
      <c r="N44" s="32">
        <f>SQRT((1/F44)/(3*M44/4))</f>
        <v>15.99369282026608</v>
      </c>
      <c r="O44" s="34">
        <f>D44-N44</f>
        <v>1.0063071797339198</v>
      </c>
    </row>
    <row r="45" spans="1:15" ht="20" x14ac:dyDescent="0.25">
      <c r="A45" s="12" t="s">
        <v>49</v>
      </c>
      <c r="B45" s="12" t="s">
        <v>117</v>
      </c>
      <c r="C45" s="13">
        <v>39.1</v>
      </c>
      <c r="D45" s="4">
        <v>19</v>
      </c>
      <c r="E45" s="4" t="s">
        <v>30</v>
      </c>
      <c r="F45" s="4">
        <v>0.37590000000000001</v>
      </c>
      <c r="G45" s="1"/>
      <c r="H45" s="1"/>
      <c r="I45" s="1"/>
      <c r="K45" s="25">
        <v>17.98</v>
      </c>
      <c r="L45" s="32">
        <f>SQRT((1/F45)/(3*$B$9/4))</f>
        <v>17.978606646963428</v>
      </c>
      <c r="M45" s="33">
        <f>$B$9/(1+(1/(1822*C45)))</f>
        <v>1.0973577963683936E-2</v>
      </c>
      <c r="N45" s="32">
        <f>SQRT((1/F45)/(3*M45/4))</f>
        <v>17.978732829537002</v>
      </c>
      <c r="O45" s="34">
        <f>D45-N45</f>
        <v>1.0212671704629983</v>
      </c>
    </row>
    <row r="46" spans="1:15" ht="20" x14ac:dyDescent="0.25">
      <c r="A46" s="12" t="s">
        <v>50</v>
      </c>
      <c r="B46" s="12" t="s">
        <v>92</v>
      </c>
      <c r="C46" s="1">
        <v>88.91</v>
      </c>
      <c r="D46" s="4">
        <v>39</v>
      </c>
      <c r="E46" s="4" t="s">
        <v>30</v>
      </c>
      <c r="F46" s="4">
        <v>8.3799999999999999E-2</v>
      </c>
      <c r="G46" s="1"/>
      <c r="H46" s="1"/>
      <c r="I46" s="1"/>
      <c r="K46" s="25">
        <v>38.1</v>
      </c>
      <c r="L46" s="32">
        <f>SQRT((1/F46)/(3*$B$9/4))</f>
        <v>38.077654079658423</v>
      </c>
      <c r="M46" s="33">
        <f>$B$9/(1+(1/(1822*C46)))</f>
        <v>1.0973664258831168E-2</v>
      </c>
      <c r="N46" s="32">
        <f>SQRT((1/F46)/(3*M46/4))</f>
        <v>38.077771607439125</v>
      </c>
      <c r="O46" s="34">
        <f>D46-N46</f>
        <v>0.92222839256087497</v>
      </c>
    </row>
    <row r="47" spans="1:15" ht="20" x14ac:dyDescent="0.25">
      <c r="A47" s="4" t="s">
        <v>51</v>
      </c>
      <c r="B47" s="4" t="s">
        <v>93</v>
      </c>
      <c r="C47" s="1">
        <v>91.22</v>
      </c>
      <c r="D47" s="4">
        <v>40</v>
      </c>
      <c r="E47" s="4" t="s">
        <v>30</v>
      </c>
      <c r="F47" s="4">
        <v>7.9399999999999998E-2</v>
      </c>
      <c r="G47" s="1"/>
      <c r="H47" s="1"/>
      <c r="I47" s="1"/>
      <c r="K47" s="25">
        <v>39.1</v>
      </c>
      <c r="L47" s="32">
        <f>SQRT((1/F47)/(3*$B$9/4))</f>
        <v>39.118477378512679</v>
      </c>
      <c r="M47" s="33">
        <f>$B$9/(1+(1/(1822*C47)))</f>
        <v>1.0973665974257153E-2</v>
      </c>
      <c r="N47" s="32">
        <f>SQRT((1/F47)/(3*M47/4))</f>
        <v>39.118595061274711</v>
      </c>
      <c r="O47" s="34">
        <f>D47-N47</f>
        <v>0.88140493872528936</v>
      </c>
    </row>
    <row r="48" spans="1:15" ht="20" x14ac:dyDescent="0.25">
      <c r="A48" s="4" t="s">
        <v>52</v>
      </c>
      <c r="B48" s="4" t="s">
        <v>94</v>
      </c>
      <c r="C48" s="1">
        <v>92.91</v>
      </c>
      <c r="D48" s="4">
        <v>41</v>
      </c>
      <c r="E48" s="4" t="s">
        <v>30</v>
      </c>
      <c r="F48" s="9">
        <v>7.4999999999999997E-2</v>
      </c>
      <c r="G48" s="1"/>
      <c r="H48" s="1"/>
      <c r="I48" s="1"/>
      <c r="K48" s="25">
        <v>40.200000000000003</v>
      </c>
      <c r="L48" s="32">
        <f>SQRT((1/F48)/(3*$B$9/4))</f>
        <v>40.249599356947428</v>
      </c>
      <c r="M48" s="33">
        <f>$B$9/(1+(1/(1822*C48)))</f>
        <v>1.0973667175234941E-2</v>
      </c>
      <c r="N48" s="32">
        <f>SQRT((1/F48)/(3*M48/4))</f>
        <v>40.249718240039435</v>
      </c>
      <c r="O48" s="34">
        <f>D48-N48</f>
        <v>0.7502817599605649</v>
      </c>
    </row>
    <row r="49" spans="1:15" ht="20" x14ac:dyDescent="0.25">
      <c r="A49" s="4" t="s">
        <v>53</v>
      </c>
      <c r="B49" s="4" t="s">
        <v>95</v>
      </c>
      <c r="C49" s="1">
        <v>95.94</v>
      </c>
      <c r="D49" s="4">
        <v>42</v>
      </c>
      <c r="E49" s="4" t="s">
        <v>30</v>
      </c>
      <c r="F49" s="4">
        <v>7.2099999999999997E-2</v>
      </c>
      <c r="G49" s="1"/>
      <c r="H49" s="1"/>
      <c r="I49" s="1"/>
      <c r="K49" s="25">
        <v>41.2</v>
      </c>
      <c r="L49" s="32">
        <f>SQRT((1/F49)/(3*$B$9/4))</f>
        <v>41.051077522235616</v>
      </c>
      <c r="M49" s="33">
        <f>$B$9/(1+(1/(1822*C49)))</f>
        <v>1.0973669222534444E-2</v>
      </c>
      <c r="N49" s="32">
        <f>SQRT((1/F49)/(3*M49/4))</f>
        <v>41.051194943258025</v>
      </c>
      <c r="O49" s="34">
        <f>D49-N49</f>
        <v>0.94880505674197479</v>
      </c>
    </row>
    <row r="50" spans="1:15" ht="20" x14ac:dyDescent="0.25">
      <c r="A50" s="4" t="s">
        <v>54</v>
      </c>
      <c r="B50" s="4" t="s">
        <v>96</v>
      </c>
      <c r="C50" s="1">
        <v>101.07</v>
      </c>
      <c r="D50" s="4">
        <v>44</v>
      </c>
      <c r="E50" s="4" t="s">
        <v>30</v>
      </c>
      <c r="F50" s="4">
        <v>6.3799999999999996E-2</v>
      </c>
      <c r="G50" s="1"/>
      <c r="H50" s="1"/>
      <c r="I50" s="1"/>
      <c r="K50" s="25">
        <v>43.6</v>
      </c>
      <c r="L50" s="32">
        <f>SQRT((1/F50)/(3*$B$9/4))</f>
        <v>43.639709820201134</v>
      </c>
      <c r="M50" s="33">
        <f>$B$9/(1+(1/(1822*C50)))</f>
        <v>1.0973672408906756E-2</v>
      </c>
      <c r="N50" s="32">
        <f>SQRT((1/F50)/(3*M50/4))</f>
        <v>43.63982830990949</v>
      </c>
      <c r="O50" s="34">
        <f>D50-N50</f>
        <v>0.36017169009051031</v>
      </c>
    </row>
    <row r="51" spans="1:15" ht="20" x14ac:dyDescent="0.25">
      <c r="A51" s="4" t="s">
        <v>55</v>
      </c>
      <c r="B51" s="4" t="s">
        <v>97</v>
      </c>
      <c r="C51" s="1">
        <v>106.42</v>
      </c>
      <c r="D51" s="4">
        <v>46</v>
      </c>
      <c r="E51" s="4" t="s">
        <v>30</v>
      </c>
      <c r="F51" s="4">
        <v>5.8400000000000001E-2</v>
      </c>
      <c r="G51" s="1"/>
      <c r="H51" s="1"/>
      <c r="I51" s="1"/>
      <c r="K51" s="25">
        <v>45.6</v>
      </c>
      <c r="L51" s="32">
        <f>SQRT((1/F51)/(3*$B$9/4))</f>
        <v>45.612698872706531</v>
      </c>
      <c r="M51" s="33">
        <f>$B$9/(1+(1/(1822*C51)))</f>
        <v>1.097367540468485E-2</v>
      </c>
      <c r="N51" s="32">
        <f>SQRT((1/F51)/(3*M51/4))</f>
        <v>45.61281649335978</v>
      </c>
      <c r="O51" s="34">
        <f>D51-N51</f>
        <v>0.38718350664021983</v>
      </c>
    </row>
    <row r="52" spans="1:15" ht="20" x14ac:dyDescent="0.25">
      <c r="A52" s="4" t="s">
        <v>56</v>
      </c>
      <c r="B52" s="4" t="s">
        <v>98</v>
      </c>
      <c r="C52" s="1">
        <v>107.87</v>
      </c>
      <c r="D52" s="4">
        <v>47</v>
      </c>
      <c r="E52" s="4" t="s">
        <v>30</v>
      </c>
      <c r="F52" s="9">
        <v>5.6000000000000001E-2</v>
      </c>
      <c r="G52" s="1"/>
      <c r="H52" s="1"/>
      <c r="I52" s="1"/>
      <c r="K52" s="25">
        <v>46.6</v>
      </c>
      <c r="L52" s="32">
        <f>SQRT((1/F52)/(3*$B$9/4))</f>
        <v>46.579860115567868</v>
      </c>
      <c r="M52" s="33">
        <f>$B$9/(1+(1/(1822*C52)))</f>
        <v>1.0973676165441216E-2</v>
      </c>
      <c r="N52" s="32">
        <f>SQRT((1/F52)/(3*M52/4))</f>
        <v>46.579978615630672</v>
      </c>
      <c r="O52" s="34">
        <f>D52-N52</f>
        <v>0.42002138436932768</v>
      </c>
    </row>
    <row r="53" spans="1:15" ht="19" x14ac:dyDescent="0.25">
      <c r="G53" s="4"/>
      <c r="H53" s="4"/>
      <c r="I53" s="1"/>
    </row>
    <row r="54" spans="1:15" ht="19" x14ac:dyDescent="0.25">
      <c r="G54" s="4"/>
      <c r="H54" s="4"/>
      <c r="I54" s="1"/>
    </row>
    <row r="55" spans="1:15" ht="19" x14ac:dyDescent="0.25">
      <c r="G55" s="4"/>
      <c r="H55" s="4"/>
      <c r="I55" s="1"/>
    </row>
    <row r="56" spans="1:15" ht="19" x14ac:dyDescent="0.25">
      <c r="G56" s="4"/>
      <c r="H56" s="4"/>
      <c r="I56" s="1"/>
    </row>
    <row r="57" spans="1:15" ht="19" x14ac:dyDescent="0.25">
      <c r="G57" s="4"/>
      <c r="H57" s="4"/>
      <c r="I57" s="1"/>
    </row>
    <row r="58" spans="1:15" ht="19" x14ac:dyDescent="0.25">
      <c r="A58" s="1" t="s">
        <v>155</v>
      </c>
      <c r="B58" s="1"/>
      <c r="H58" s="4"/>
      <c r="I58" s="1"/>
      <c r="L58" s="4" t="s">
        <v>42</v>
      </c>
      <c r="M58" s="1"/>
      <c r="N58" s="4" t="s">
        <v>42</v>
      </c>
    </row>
    <row r="59" spans="1:15" ht="22" x14ac:dyDescent="0.25">
      <c r="C59" s="1" t="s">
        <v>126</v>
      </c>
      <c r="D59" s="1"/>
      <c r="H59" s="4"/>
      <c r="I59" s="1"/>
      <c r="K59" s="25" t="s">
        <v>161</v>
      </c>
      <c r="L59" s="4" t="s">
        <v>43</v>
      </c>
      <c r="M59" s="4" t="s">
        <v>45</v>
      </c>
      <c r="N59" s="4" t="s">
        <v>43</v>
      </c>
    </row>
    <row r="60" spans="1:15" ht="19" x14ac:dyDescent="0.25">
      <c r="A60" s="4"/>
      <c r="B60" s="4"/>
      <c r="C60" s="4" t="s">
        <v>4</v>
      </c>
      <c r="D60" s="4" t="s">
        <v>4</v>
      </c>
      <c r="E60" s="4" t="s">
        <v>5</v>
      </c>
      <c r="F60" s="17" t="s">
        <v>125</v>
      </c>
      <c r="H60" s="4"/>
      <c r="I60" s="1"/>
      <c r="K60" s="4" t="s">
        <v>164</v>
      </c>
      <c r="L60" s="4" t="s">
        <v>123</v>
      </c>
      <c r="M60" s="1" t="s">
        <v>44</v>
      </c>
      <c r="N60" s="4" t="s">
        <v>40</v>
      </c>
    </row>
    <row r="61" spans="1:15" ht="19" x14ac:dyDescent="0.25">
      <c r="A61" s="6" t="s">
        <v>2</v>
      </c>
      <c r="B61" s="6" t="s">
        <v>74</v>
      </c>
      <c r="C61" s="6" t="s">
        <v>35</v>
      </c>
      <c r="D61" s="6" t="s">
        <v>39</v>
      </c>
      <c r="E61" s="6" t="s">
        <v>7</v>
      </c>
      <c r="F61" s="6" t="s">
        <v>8</v>
      </c>
      <c r="G61" s="4"/>
      <c r="H61" s="4"/>
      <c r="I61" s="1"/>
      <c r="K61" s="39" t="s">
        <v>165</v>
      </c>
      <c r="L61" s="6" t="s">
        <v>130</v>
      </c>
      <c r="M61" s="19" t="s">
        <v>34</v>
      </c>
      <c r="N61" s="6" t="s">
        <v>131</v>
      </c>
      <c r="O61" s="15" t="s">
        <v>124</v>
      </c>
    </row>
    <row r="62" spans="1:15" ht="20" x14ac:dyDescent="0.25">
      <c r="A62" s="4" t="s">
        <v>51</v>
      </c>
      <c r="B62" s="4" t="s">
        <v>93</v>
      </c>
      <c r="C62" s="4">
        <v>91.22</v>
      </c>
      <c r="D62" s="4">
        <v>40</v>
      </c>
      <c r="E62" s="4" t="s">
        <v>79</v>
      </c>
      <c r="F62" s="4">
        <v>0.60909999999999997</v>
      </c>
      <c r="G62" s="4"/>
      <c r="H62" s="4"/>
      <c r="I62" s="1"/>
      <c r="K62" s="25">
        <v>32.799999999999997</v>
      </c>
      <c r="L62" s="32">
        <f>SQRT((1/F62)/(5*$B$9/36))</f>
        <v>32.820468309311195</v>
      </c>
      <c r="M62" s="33">
        <f>$B$9/(1+(1/(1822*C62)))</f>
        <v>1.0973665974257153E-2</v>
      </c>
      <c r="N62" s="32">
        <f>SQRT((1/F62)/(5*M62/36))</f>
        <v>32.820567045346458</v>
      </c>
      <c r="O62" s="34">
        <f>D62-N62</f>
        <v>7.1794329546535423</v>
      </c>
    </row>
    <row r="63" spans="1:15" ht="20" x14ac:dyDescent="0.25">
      <c r="A63" s="4" t="s">
        <v>52</v>
      </c>
      <c r="B63" s="4" t="s">
        <v>94</v>
      </c>
      <c r="C63" s="4">
        <v>92.91</v>
      </c>
      <c r="D63" s="4">
        <v>41</v>
      </c>
      <c r="E63" s="4" t="s">
        <v>79</v>
      </c>
      <c r="F63" s="4">
        <v>0.57489999999999997</v>
      </c>
      <c r="G63" s="4"/>
      <c r="H63" s="4"/>
      <c r="K63" s="25">
        <v>33.799999999999997</v>
      </c>
      <c r="L63" s="32">
        <f>SQRT((1/F63)/(5*$B$9/36))</f>
        <v>33.782588181186888</v>
      </c>
      <c r="M63" s="33">
        <f>$B$9/(1+(1/(1822*C63)))</f>
        <v>1.0973667175234941E-2</v>
      </c>
      <c r="N63" s="32">
        <f>SQRT((1/F63)/(5*M63/36))</f>
        <v>33.782687963013366</v>
      </c>
      <c r="O63" s="34">
        <f>D63-N63</f>
        <v>7.2173120369866339</v>
      </c>
    </row>
    <row r="64" spans="1:15" ht="20" x14ac:dyDescent="0.25">
      <c r="A64" s="4" t="s">
        <v>53</v>
      </c>
      <c r="B64" s="4" t="s">
        <v>95</v>
      </c>
      <c r="C64" s="4">
        <v>95.94</v>
      </c>
      <c r="D64" s="4">
        <v>42</v>
      </c>
      <c r="E64" s="4" t="s">
        <v>79</v>
      </c>
      <c r="F64" s="4">
        <v>0.5423</v>
      </c>
      <c r="G64" s="21" t="s">
        <v>134</v>
      </c>
      <c r="K64" s="25">
        <v>34.799999999999997</v>
      </c>
      <c r="L64" s="32">
        <f>SQRT((1/F64)/(5*$B$9/36))</f>
        <v>34.783178955678359</v>
      </c>
      <c r="M64" s="33">
        <f>$B$9/(1+(1/(1822*C64)))</f>
        <v>1.0973669222534444E-2</v>
      </c>
      <c r="N64" s="32">
        <f>SQRT((1/F64)/(5*M64/36))</f>
        <v>34.783278448229645</v>
      </c>
      <c r="O64" s="34">
        <f>D64-N64</f>
        <v>7.2167215517703553</v>
      </c>
    </row>
    <row r="65" spans="1:15" ht="20" x14ac:dyDescent="0.25">
      <c r="A65" s="4" t="s">
        <v>54</v>
      </c>
      <c r="B65" s="4" t="s">
        <v>96</v>
      </c>
      <c r="C65" s="4">
        <v>101.07</v>
      </c>
      <c r="D65" s="4">
        <v>44</v>
      </c>
      <c r="E65" s="4" t="s">
        <v>79</v>
      </c>
      <c r="F65" s="4">
        <v>0.48609999999999998</v>
      </c>
      <c r="G65" s="4"/>
      <c r="H65" s="4"/>
      <c r="K65" s="25">
        <v>36.700000000000003</v>
      </c>
      <c r="L65" s="32">
        <f>SQRT((1/F65)/(5*$B$9/36))</f>
        <v>36.738909635105941</v>
      </c>
      <c r="M65" s="33">
        <f>$B$9/(1+(1/(1822*C65)))</f>
        <v>1.0973672408906756E-2</v>
      </c>
      <c r="N65" s="32">
        <f>SQRT((1/F65)/(5*M65/36))</f>
        <v>36.739009387893162</v>
      </c>
      <c r="O65" s="34">
        <f>D65-N65</f>
        <v>7.2609906121068377</v>
      </c>
    </row>
    <row r="66" spans="1:15" ht="20" x14ac:dyDescent="0.25">
      <c r="A66" s="4" t="s">
        <v>57</v>
      </c>
      <c r="B66" s="4" t="s">
        <v>99</v>
      </c>
      <c r="C66" s="4">
        <v>102.91</v>
      </c>
      <c r="D66" s="4">
        <v>45</v>
      </c>
      <c r="E66" s="4" t="s">
        <v>79</v>
      </c>
      <c r="F66" s="4">
        <v>0.4622</v>
      </c>
      <c r="G66" s="4"/>
      <c r="H66" s="4"/>
      <c r="K66" s="25">
        <v>37.700000000000003</v>
      </c>
      <c r="L66" s="32">
        <f>SQRT((1/F66)/(5*$B$9/36))</f>
        <v>37.676808069307093</v>
      </c>
      <c r="M66" s="33">
        <f>$B$9/(1+(1/(1822*C66)))</f>
        <v>1.0973673474371986E-2</v>
      </c>
      <c r="N66" s="32">
        <f>SQRT((1/F66)/(5*M66/36))</f>
        <v>37.676908539578918</v>
      </c>
      <c r="O66" s="34">
        <f>D66-N66</f>
        <v>7.3230914604210824</v>
      </c>
    </row>
    <row r="67" spans="1:15" ht="20" x14ac:dyDescent="0.25">
      <c r="A67" s="4" t="s">
        <v>55</v>
      </c>
      <c r="B67" s="4" t="s">
        <v>97</v>
      </c>
      <c r="C67" s="4">
        <v>106.42</v>
      </c>
      <c r="D67" s="4">
        <v>46</v>
      </c>
      <c r="E67" s="4" t="s">
        <v>79</v>
      </c>
      <c r="F67" s="4">
        <v>0.4385</v>
      </c>
      <c r="G67" s="4"/>
      <c r="H67" s="4"/>
      <c r="K67" s="25">
        <v>38.700000000000003</v>
      </c>
      <c r="L67" s="32">
        <f>SQRT((1/F67)/(5*$B$9/36))</f>
        <v>38.681586183762867</v>
      </c>
      <c r="M67" s="33">
        <f>$B$9/(1+(1/(1822*C67)))</f>
        <v>1.097367540468485E-2</v>
      </c>
      <c r="N67" s="32">
        <f>SQRT((1/F67)/(5*M67/36))</f>
        <v>38.681685931279418</v>
      </c>
      <c r="O67" s="34">
        <f>D67-N67</f>
        <v>7.3183140687205821</v>
      </c>
    </row>
    <row r="68" spans="1:15" ht="20" x14ac:dyDescent="0.25">
      <c r="A68" s="4" t="s">
        <v>56</v>
      </c>
      <c r="B68" s="4" t="s">
        <v>98</v>
      </c>
      <c r="C68" s="4">
        <v>107.87</v>
      </c>
      <c r="D68" s="4">
        <v>47</v>
      </c>
      <c r="E68" s="4" t="s">
        <v>79</v>
      </c>
      <c r="F68" s="9">
        <v>0.41699999999999998</v>
      </c>
      <c r="G68" s="4"/>
      <c r="H68" s="4"/>
      <c r="K68" s="25">
        <v>39.6</v>
      </c>
      <c r="L68" s="32">
        <f>SQRT((1/F68)/(5*$B$9/36))</f>
        <v>39.666240972663488</v>
      </c>
      <c r="M68" s="33">
        <f>$B$9/(1+(1/(1822*C68)))</f>
        <v>1.0973676165441216E-2</v>
      </c>
      <c r="N68" s="32">
        <f>SQRT((1/F68)/(5*M68/36))</f>
        <v>39.666341884345812</v>
      </c>
      <c r="O68" s="34">
        <f>D68-N68</f>
        <v>7.3336581156541882</v>
      </c>
    </row>
    <row r="69" spans="1:15" ht="20" x14ac:dyDescent="0.25">
      <c r="A69" s="4" t="s">
        <v>58</v>
      </c>
      <c r="B69" s="4" t="s">
        <v>100</v>
      </c>
      <c r="C69" s="4">
        <v>118.71</v>
      </c>
      <c r="D69" s="4">
        <v>50</v>
      </c>
      <c r="E69" s="4" t="s">
        <v>79</v>
      </c>
      <c r="F69" s="4">
        <v>0.3619</v>
      </c>
      <c r="G69" s="4"/>
      <c r="H69" s="4"/>
      <c r="K69" s="25">
        <v>42.6</v>
      </c>
      <c r="L69" s="32">
        <f>SQRT((1/F69)/(5*$B$9/36))</f>
        <v>42.578933757072406</v>
      </c>
      <c r="M69" s="33">
        <f>$B$9/(1+(1/(1822*C69)))</f>
        <v>1.0973681263948662E-2</v>
      </c>
      <c r="N69" s="32">
        <f>SQRT((1/F69)/(5*M69/36))</f>
        <v>42.579032187326582</v>
      </c>
      <c r="O69" s="34">
        <f>D69-N69</f>
        <v>7.4209678126734175</v>
      </c>
    </row>
    <row r="70" spans="1:15" ht="20" x14ac:dyDescent="0.25">
      <c r="A70" s="4" t="s">
        <v>59</v>
      </c>
      <c r="B70" s="4" t="s">
        <v>101</v>
      </c>
      <c r="C70" s="4">
        <v>121.76</v>
      </c>
      <c r="D70" s="4">
        <v>51</v>
      </c>
      <c r="E70" s="4" t="s">
        <v>79</v>
      </c>
      <c r="F70" s="4">
        <v>0.3458</v>
      </c>
      <c r="G70" s="4"/>
      <c r="H70" s="4"/>
      <c r="K70" s="25">
        <v>43.6</v>
      </c>
      <c r="L70" s="32">
        <f>SQRT((1/F70)/(5*$B$9/36))</f>
        <v>43.558867403074835</v>
      </c>
      <c r="M70" s="33">
        <f>$B$9/(1+(1/(1822*C70)))</f>
        <v>1.0973682534844353E-2</v>
      </c>
      <c r="N70" s="32">
        <f>SQRT((1/F70)/(5*M70/36))</f>
        <v>43.558965576305241</v>
      </c>
      <c r="O70" s="34">
        <f>D70-N70</f>
        <v>7.4410344236947594</v>
      </c>
    </row>
    <row r="71" spans="1:15" ht="20" x14ac:dyDescent="0.25">
      <c r="A71" s="4" t="s">
        <v>60</v>
      </c>
      <c r="B71" s="4" t="s">
        <v>102</v>
      </c>
      <c r="C71" s="4">
        <v>138.91</v>
      </c>
      <c r="D71" s="4">
        <v>57</v>
      </c>
      <c r="E71" s="4" t="s">
        <v>79</v>
      </c>
      <c r="F71" s="4">
        <v>0.2676</v>
      </c>
      <c r="G71" s="4"/>
      <c r="H71" s="4"/>
      <c r="K71" s="25">
        <v>49.5</v>
      </c>
      <c r="L71" s="32">
        <f>SQRT((1/F71)/(5*$B$9/36))</f>
        <v>49.516052967642182</v>
      </c>
      <c r="M71" s="33">
        <f>$B$9/(1+(1/(1822*C71)))</f>
        <v>1.0973688641849375E-2</v>
      </c>
      <c r="N71" s="32">
        <f>SQRT((1/F71)/(5*M71/36))</f>
        <v>49.51615078900528</v>
      </c>
      <c r="O71" s="34">
        <f>D71-N71</f>
        <v>7.4838492109947197</v>
      </c>
    </row>
    <row r="72" spans="1:15" ht="20" x14ac:dyDescent="0.25">
      <c r="A72" s="4" t="s">
        <v>61</v>
      </c>
      <c r="B72" s="4" t="s">
        <v>103</v>
      </c>
      <c r="C72" s="4">
        <v>140.12</v>
      </c>
      <c r="D72" s="4">
        <v>58</v>
      </c>
      <c r="E72" s="4" t="s">
        <v>79</v>
      </c>
      <c r="F72" s="4">
        <v>0.25669999999999998</v>
      </c>
      <c r="G72" s="4"/>
      <c r="H72" s="4"/>
      <c r="K72" s="25">
        <v>50.6</v>
      </c>
      <c r="L72" s="32">
        <f>SQRT((1/F72)/(5*$B$9/36))</f>
        <v>50.556399736760845</v>
      </c>
      <c r="M72" s="33">
        <f>$B$9/(1+(1/(1822*C72)))</f>
        <v>1.0973689016265281E-2</v>
      </c>
      <c r="N72" s="32">
        <f>SQRT((1/F72)/(5*M72/36))</f>
        <v>50.556498750900182</v>
      </c>
      <c r="O72" s="34">
        <f>D72-N72</f>
        <v>7.4435012490998176</v>
      </c>
    </row>
    <row r="73" spans="1:15" ht="20" x14ac:dyDescent="0.25">
      <c r="A73" s="4" t="s">
        <v>80</v>
      </c>
      <c r="B73" s="4" t="s">
        <v>104</v>
      </c>
      <c r="C73" s="4">
        <v>140.91</v>
      </c>
      <c r="D73" s="4">
        <v>59</v>
      </c>
      <c r="E73" s="4" t="s">
        <v>79</v>
      </c>
      <c r="F73" s="4">
        <v>0.24709999999999999</v>
      </c>
      <c r="G73" s="4"/>
      <c r="H73" s="4"/>
      <c r="K73" s="25">
        <v>51.5</v>
      </c>
      <c r="L73" s="32">
        <f>SQRT((1/F73)/(5*$B$9/36))</f>
        <v>51.529117023815729</v>
      </c>
      <c r="M73" s="33">
        <f>$B$9/(1+(1/(1822*C73)))</f>
        <v>1.0973689257249014E-2</v>
      </c>
      <c r="N73" s="32">
        <f>SQRT((1/F73)/(5*M73/36))</f>
        <v>51.529217377216547</v>
      </c>
      <c r="O73" s="34">
        <f>D73-N73</f>
        <v>7.4707826227834531</v>
      </c>
    </row>
    <row r="74" spans="1:15" ht="20" x14ac:dyDescent="0.25">
      <c r="A74" s="4" t="s">
        <v>62</v>
      </c>
      <c r="B74" s="4" t="s">
        <v>105</v>
      </c>
      <c r="C74" s="4">
        <v>144.24</v>
      </c>
      <c r="D74" s="4">
        <v>60</v>
      </c>
      <c r="E74" s="4" t="s">
        <v>79</v>
      </c>
      <c r="F74" s="4">
        <v>0.2382</v>
      </c>
      <c r="G74" s="21" t="s">
        <v>133</v>
      </c>
      <c r="K74" s="25">
        <v>52.5</v>
      </c>
      <c r="L74" s="32">
        <f>SQRT((1/F74)/(5*$B$9/36))</f>
        <v>52.482944756785272</v>
      </c>
      <c r="M74" s="33">
        <f>$B$9/(1+(1/(1822*C74)))</f>
        <v>1.0973690244026739E-2</v>
      </c>
      <c r="N74" s="32">
        <f>SQRT((1/F74)/(5*M74/36))</f>
        <v>52.483044608079801</v>
      </c>
      <c r="O74" s="34">
        <f>D74-N74</f>
        <v>7.5169553919201988</v>
      </c>
    </row>
    <row r="75" spans="1:15" ht="20" x14ac:dyDescent="0.25">
      <c r="A75" s="4" t="s">
        <v>63</v>
      </c>
      <c r="B75" s="4" t="s">
        <v>116</v>
      </c>
      <c r="C75" s="4">
        <v>150.36000000000001</v>
      </c>
      <c r="D75" s="4">
        <v>62</v>
      </c>
      <c r="E75" s="4" t="s">
        <v>79</v>
      </c>
      <c r="F75" s="4">
        <v>0.2208</v>
      </c>
      <c r="G75" s="4"/>
      <c r="H75" s="4"/>
      <c r="K75" s="25">
        <v>54.5</v>
      </c>
      <c r="L75" s="32">
        <f>SQRT((1/F75)/(5*$B$9/36))</f>
        <v>54.511676493148613</v>
      </c>
      <c r="M75" s="33">
        <f>$B$9/(1+(1/(1822*C75)))</f>
        <v>1.097369194358529E-2</v>
      </c>
      <c r="N75" s="32">
        <f>SQRT((1/F75)/(5*M75/36))</f>
        <v>54.51177598292557</v>
      </c>
      <c r="O75" s="34">
        <f>D75-N75</f>
        <v>7.4882240170744296</v>
      </c>
    </row>
    <row r="76" spans="1:15" ht="20" x14ac:dyDescent="0.25">
      <c r="A76" s="4" t="s">
        <v>64</v>
      </c>
      <c r="B76" s="4" t="s">
        <v>106</v>
      </c>
      <c r="C76" s="4">
        <v>151.97</v>
      </c>
      <c r="D76" s="4">
        <v>63</v>
      </c>
      <c r="E76" s="4" t="s">
        <v>79</v>
      </c>
      <c r="F76" s="4">
        <v>0.21299999999999999</v>
      </c>
      <c r="G76" s="4"/>
      <c r="H76" s="4"/>
      <c r="K76" s="25">
        <v>55.5</v>
      </c>
      <c r="L76" s="32">
        <f>SQRT((1/F76)/(5*$B$9/36))</f>
        <v>55.500803640076292</v>
      </c>
      <c r="M76" s="33">
        <f>$B$9/(1+(1/(1822*C76)))</f>
        <v>1.0973692367949275E-2</v>
      </c>
      <c r="N76" s="32">
        <f>SQRT((1/F76)/(5*M76/36))</f>
        <v>55.500903861979978</v>
      </c>
      <c r="O76" s="34">
        <f>D76-N76</f>
        <v>7.4990961380200218</v>
      </c>
    </row>
    <row r="77" spans="1:15" ht="20" x14ac:dyDescent="0.25">
      <c r="A77" s="4" t="s">
        <v>65</v>
      </c>
      <c r="B77" s="4" t="s">
        <v>107</v>
      </c>
      <c r="C77" s="4">
        <v>157.25</v>
      </c>
      <c r="D77" s="4">
        <v>64</v>
      </c>
      <c r="E77" s="4" t="s">
        <v>79</v>
      </c>
      <c r="F77" s="4">
        <v>0.20569999999999999</v>
      </c>
      <c r="G77" s="1" t="s">
        <v>158</v>
      </c>
      <c r="K77" s="25">
        <v>56.5</v>
      </c>
      <c r="L77" s="32">
        <f>SQRT((1/F77)/(5*$B$9/36))</f>
        <v>56.477040073112597</v>
      </c>
      <c r="M77" s="33">
        <f>$B$9/(1+(1/(1822*C77)))</f>
        <v>1.0973693698674219E-2</v>
      </c>
      <c r="N77" s="32">
        <f>SQRT((1/F77)/(5*M77/36))</f>
        <v>56.477138633528213</v>
      </c>
      <c r="O77" s="34">
        <f>D77-N77</f>
        <v>7.5228613664717869</v>
      </c>
    </row>
    <row r="78" spans="1:15" ht="20" x14ac:dyDescent="0.25">
      <c r="A78" s="22" t="s">
        <v>66</v>
      </c>
      <c r="B78" s="22" t="s">
        <v>108</v>
      </c>
      <c r="C78" s="4">
        <v>164.93</v>
      </c>
      <c r="D78" s="4">
        <v>66</v>
      </c>
      <c r="E78" s="4" t="s">
        <v>79</v>
      </c>
      <c r="F78" s="4">
        <v>0.19139999999999999</v>
      </c>
      <c r="G78" s="24" t="s">
        <v>135</v>
      </c>
      <c r="K78" s="25">
        <v>58.6</v>
      </c>
      <c r="L78" s="32">
        <f>SQRT((1/F78)/(5*$B$9/36))</f>
        <v>58.548814605800921</v>
      </c>
      <c r="M78" s="33">
        <f>$B$9/(1+(1/(1822*C78)))</f>
        <v>1.0973695482177541E-2</v>
      </c>
      <c r="N78" s="32">
        <f>SQRT((1/F78)/(5*M78/36))</f>
        <v>58.548912023915065</v>
      </c>
      <c r="O78" s="34">
        <f>D78-N78</f>
        <v>7.4510879760849349</v>
      </c>
    </row>
    <row r="79" spans="1:15" ht="20" x14ac:dyDescent="0.25">
      <c r="A79" s="4" t="s">
        <v>67</v>
      </c>
      <c r="B79" s="4" t="s">
        <v>109</v>
      </c>
      <c r="C79" s="4">
        <v>167.26</v>
      </c>
      <c r="D79" s="4">
        <v>68</v>
      </c>
      <c r="E79" s="4" t="s">
        <v>79</v>
      </c>
      <c r="F79" s="9">
        <v>0.17899999999999999</v>
      </c>
      <c r="G79" s="1" t="s">
        <v>136</v>
      </c>
      <c r="K79" s="25">
        <v>60.6</v>
      </c>
      <c r="L79" s="32">
        <f>SQRT((1/F79)/(5*$B$9/36))</f>
        <v>60.542807728062414</v>
      </c>
      <c r="M79" s="33">
        <f>$B$9/(1+(1/(1822*C79)))</f>
        <v>1.097369599088403E-2</v>
      </c>
      <c r="N79" s="32">
        <f>SQRT((1/F79)/(5*M79/36))</f>
        <v>60.542907060648176</v>
      </c>
      <c r="O79" s="34">
        <f>D79-N79</f>
        <v>7.4570929393518242</v>
      </c>
    </row>
    <row r="80" spans="1:15" ht="20" x14ac:dyDescent="0.25">
      <c r="A80" s="4" t="s">
        <v>68</v>
      </c>
      <c r="B80" s="4" t="s">
        <v>110</v>
      </c>
      <c r="C80" s="4">
        <v>180.95</v>
      </c>
      <c r="D80" s="4">
        <v>73</v>
      </c>
      <c r="E80" s="4" t="s">
        <v>79</v>
      </c>
      <c r="F80" s="4">
        <v>0.1525</v>
      </c>
      <c r="K80" s="25">
        <v>65.599999999999994</v>
      </c>
      <c r="L80" s="32">
        <f>SQRT((1/F80)/(5*$B$9/36))</f>
        <v>65.59249510248678</v>
      </c>
      <c r="M80" s="33">
        <f>$B$9/(1+(1/(1822*C80)))</f>
        <v>1.0973698715190758E-2</v>
      </c>
      <c r="N80" s="32">
        <f>SQRT((1/F80)/(5*M80/36))</f>
        <v>65.5925945781553</v>
      </c>
      <c r="O80" s="34">
        <f>D80-N80</f>
        <v>7.4074054218447003</v>
      </c>
    </row>
    <row r="81" spans="1:15" ht="20" x14ac:dyDescent="0.25">
      <c r="A81" s="4" t="s">
        <v>69</v>
      </c>
      <c r="B81" s="4" t="s">
        <v>111</v>
      </c>
      <c r="C81" s="4">
        <v>183.85</v>
      </c>
      <c r="D81" s="4">
        <v>74</v>
      </c>
      <c r="E81" s="4" t="s">
        <v>79</v>
      </c>
      <c r="F81" s="4">
        <v>0.1484</v>
      </c>
      <c r="G81" s="21" t="s">
        <v>132</v>
      </c>
      <c r="K81" s="25">
        <v>66.5</v>
      </c>
      <c r="L81" s="32">
        <f>SQRT((1/F81)/(5*$B$9/36))</f>
        <v>66.492417468924771</v>
      </c>
      <c r="M81" s="33">
        <f>$B$9/(1+(1/(1822*C81)))</f>
        <v>1.0973699240214739E-2</v>
      </c>
      <c r="N81" s="32">
        <f>SQRT((1/F81)/(5*M81/36))</f>
        <v>66.492516718760413</v>
      </c>
      <c r="O81" s="34">
        <f>D81-N81</f>
        <v>7.5074832812395869</v>
      </c>
    </row>
    <row r="82" spans="1:15" ht="20" x14ac:dyDescent="0.25">
      <c r="A82" s="4" t="s">
        <v>70</v>
      </c>
      <c r="B82" s="4" t="s">
        <v>112</v>
      </c>
      <c r="C82" s="4">
        <v>190.23</v>
      </c>
      <c r="D82" s="4">
        <v>76</v>
      </c>
      <c r="E82" s="4" t="s">
        <v>79</v>
      </c>
      <c r="F82" s="4">
        <v>0.13969999999999999</v>
      </c>
      <c r="K82" s="25">
        <v>68.5</v>
      </c>
      <c r="L82" s="32">
        <f>SQRT((1/F82)/(5*$B$9/36))</f>
        <v>68.531599836066988</v>
      </c>
      <c r="M82" s="33">
        <f>$B$9/(1+(1/(1822*C82)))</f>
        <v>1.0973700338920657E-2</v>
      </c>
      <c r="N82" s="32">
        <f>SQRT((1/F82)/(5*M82/36))</f>
        <v>68.531698698929461</v>
      </c>
      <c r="O82" s="34">
        <f>D82-N82</f>
        <v>7.4683013010705395</v>
      </c>
    </row>
    <row r="83" spans="1:15" ht="20" x14ac:dyDescent="0.25">
      <c r="A83" s="4" t="s">
        <v>71</v>
      </c>
      <c r="B83" s="4" t="s">
        <v>113</v>
      </c>
      <c r="C83" s="4">
        <v>192.22</v>
      </c>
      <c r="D83" s="4">
        <v>77</v>
      </c>
      <c r="E83" s="4" t="s">
        <v>79</v>
      </c>
      <c r="F83" s="4">
        <v>0.13539999999999999</v>
      </c>
      <c r="K83" s="25">
        <v>69.599999999999994</v>
      </c>
      <c r="L83" s="32">
        <f>SQRT((1/F83)/(5*$B$9/36))</f>
        <v>69.611299497455335</v>
      </c>
      <c r="M83" s="33">
        <f>$B$9/(1+(1/(1822*C83)))</f>
        <v>1.0973700666698036E-2</v>
      </c>
      <c r="N83" s="32">
        <f>SQRT((1/F83)/(5*M83/36))</f>
        <v>69.611398878255685</v>
      </c>
      <c r="O83" s="34">
        <f>D83-N83</f>
        <v>7.3886011217443155</v>
      </c>
    </row>
    <row r="84" spans="1:15" ht="20" x14ac:dyDescent="0.25">
      <c r="A84" s="4" t="s">
        <v>72</v>
      </c>
      <c r="B84" s="4" t="s">
        <v>114</v>
      </c>
      <c r="C84" s="4">
        <v>195.08</v>
      </c>
      <c r="D84" s="4">
        <v>78</v>
      </c>
      <c r="E84" s="4" t="s">
        <v>79</v>
      </c>
      <c r="F84" s="4">
        <v>0.13159999999999999</v>
      </c>
      <c r="K84" s="25">
        <v>70.599999999999994</v>
      </c>
      <c r="L84" s="32">
        <f>SQRT((1/F84)/(5*$B$9/36))</f>
        <v>70.609173622803368</v>
      </c>
      <c r="M84" s="33">
        <f>$B$9/(1+(1/(1822*C84)))</f>
        <v>1.0973701126063383E-2</v>
      </c>
      <c r="N84" s="32">
        <f>SQRT((1/F84)/(5*M84/36))</f>
        <v>70.609272950349862</v>
      </c>
      <c r="O84" s="34">
        <f>D84-N84</f>
        <v>7.3907270496501383</v>
      </c>
    </row>
    <row r="85" spans="1:15" ht="20" x14ac:dyDescent="0.25">
      <c r="A85" s="4" t="s">
        <v>73</v>
      </c>
      <c r="B85" s="4" t="s">
        <v>115</v>
      </c>
      <c r="C85" s="4">
        <v>196.97</v>
      </c>
      <c r="D85" s="4">
        <v>79</v>
      </c>
      <c r="E85" s="4" t="s">
        <v>79</v>
      </c>
      <c r="F85" s="4">
        <v>0.12870000000000001</v>
      </c>
      <c r="K85" s="25">
        <v>71.400000000000006</v>
      </c>
      <c r="L85" s="32">
        <f>SQRT((1/F85)/(5*$B$9/36))</f>
        <v>71.40026110007166</v>
      </c>
      <c r="M85" s="33">
        <f>$B$9/(1+(1/(1822*C85)))</f>
        <v>1.0973701422309398E-2</v>
      </c>
      <c r="N85" s="32">
        <f>SQRT((1/F85)/(5*M85/36))</f>
        <v>71.400360576697096</v>
      </c>
      <c r="O85" s="34">
        <f>D85-N85</f>
        <v>7.5996394233029037</v>
      </c>
    </row>
    <row r="88" spans="1:15" x14ac:dyDescent="0.2">
      <c r="B88" s="23"/>
      <c r="C88" s="23"/>
      <c r="D88" s="23"/>
      <c r="E88" s="23"/>
      <c r="F88" s="23"/>
    </row>
  </sheetData>
  <phoneticPr fontId="1" type="noConversion"/>
  <pageMargins left="0.7" right="0.7" top="0.75" bottom="0.75" header="0.3" footer="0.3"/>
  <pageSetup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cp:lastPrinted>2021-05-30T23:58:10Z</cp:lastPrinted>
  <dcterms:created xsi:type="dcterms:W3CDTF">2021-05-25T17:12:09Z</dcterms:created>
  <dcterms:modified xsi:type="dcterms:W3CDTF">2021-08-14T22:34:44Z</dcterms:modified>
</cp:coreProperties>
</file>